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vmf-my.sharepoint.com/personal/cecosta_bvmf_com_br/Documents/Área de Trabalho/"/>
    </mc:Choice>
  </mc:AlternateContent>
  <xr:revisionPtr revIDLastSave="46" documentId="13_ncr:1_{8DBE1372-7EBF-43B5-9B43-A4A98D0CD8C4}" xr6:coauthVersionLast="47" xr6:coauthVersionMax="47" xr10:uidLastSave="{9BD1B7F3-A845-437C-A103-BB5CD4057B59}"/>
  <bookViews>
    <workbookView xWindow="-120" yWindow="-120" windowWidth="20730" windowHeight="11040" tabRatio="849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O41" i="20" l="1"/>
  <c r="N24" i="20"/>
  <c r="O24" i="20"/>
  <c r="M24" i="20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H20" i="20"/>
  <c r="O37" i="20"/>
  <c r="N37" i="20"/>
  <c r="H37" i="20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K28" i="20" l="1"/>
  <c r="H45" i="20"/>
  <c r="B48" i="22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<sst xmlns="http://schemas.openxmlformats.org/spreadsheetml/2006/main" count="2582" uniqueCount="229">
  <si>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</si>
  <si>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</si>
  <si>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</si>
  <si>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</si>
  <si>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</si>
  <si>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</si>
  <si>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</si>
  <si>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</si>
  <si>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</si>
  <si>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</si>
  <si>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</si>
  <si>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</si>
  <si>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</si>
  <si>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</si>
  <si>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</si>
  <si>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</si>
  <si>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</si>
  <si>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</si>
  <si>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</si>
  <si>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</si>
  <si>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</si>
  <si>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</si>
  <si>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</si>
  <si>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</si>
  <si>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</si>
  <si>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</si>
  <si>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</si>
  <si>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</si>
  <si>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</si>
  <si>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</si>
  <si>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</si>
  <si>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</si>
  <si>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</si>
  <si>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</si>
  <si>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</si>
  <si>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</si>
  <si>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</si>
  <si>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</si>
  <si>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</si>
  <si>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</si>
  <si>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</si>
  <si>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</si>
  <si>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</si>
  <si>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</si>
  <si>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</si>
  <si>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</si>
  <si>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</si>
  <si>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</si>
  <si>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</si>
  <si>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</si>
  <si>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</si>
  <si>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</si>
  <si>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</si>
  <si>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</si>
  <si>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</si>
  <si>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</si>
  <si>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</si>
  <si>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</si>
  <si>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</si>
  <si>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</si>
  <si>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</si>
  <si>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</si>
  <si>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</si>
  <si>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</si>
  <si>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</si>
  <si>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</si>
  <si>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</si>
  <si>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</si>
  <si>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</si>
  <si>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</si>
  <si>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</si>
  <si>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</si>
  <si>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</si>
  <si>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</si>
  <si>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</si>
  <si>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</si>
  <si>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</si>
  <si>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</si>
  <si>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</si>
  <si>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</si>
  <si>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</si>
  <si>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</si>
  <si>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</si>
  <si>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</si>
  <si>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</si>
  <si>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</si>
  <si>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</si>
  <si>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</si>
  <si>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</si>
  <si>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</si>
  <si>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</si>
  <si>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</si>
  <si>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</si>
  <si>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</si>
  <si>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</si>
  <si>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</si>
  <si>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</si>
  <si>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</si>
  <si>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</si>
  <si>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</si>
  <si>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</si>
  <si>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</si>
  <si>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</si>
  <si>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</si>
  <si>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</si>
  <si>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</si>
  <si>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</si>
  <si>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</si>
  <si>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</si>
  <si>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</si>
  <si>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</si>
  <si>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</si>
  <si>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</si>
  <si>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</si>
  <si>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</si>
  <si>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</si>
  <si>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</si>
  <si>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</si>
  <si>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</si>
  <si>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</si>
  <si>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</si>
  <si>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</si>
  <si>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</si>
  <si>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</si>
  <si>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</si>
  <si>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</si>
  <si>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</si>
  <si>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</si>
  <si>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</si>
  <si>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</si>
  <si>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</si>
  <si>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</si>
  <si>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</si>
  <si>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</si>
  <si>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</si>
  <si>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</si>
  <si>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</si>
  <si>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</si>
  <si>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</si>
  <si>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</si>
  <si>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</si>
  <si>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</si>
  <si>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</si>
  <si>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</si>
  <si>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</si>
  <si>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</si>
  <si>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</si>
  <si>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</si>
  <si>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</si>
  <si>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</si>
  <si>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</si>
  <si>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</si>
  <si>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</si>
  <si>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</si>
  <si>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</si>
  <si>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</si>
  <si>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</si>
  <si>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</si>
  <si>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</si>
  <si>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</si>
  <si>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</si>
  <si>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</si>
  <si>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</si>
  <si>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</si>
  <si>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</si>
  <si>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</si>
  <si>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</si>
  <si>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</si>
  <si>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</si>
  <si>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</si>
  <si>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</si>
  <si>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</si>
  <si>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</si>
  <si>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</si>
  <si>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</si>
  <si>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</si>
  <si>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</si>
  <si>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</si>
  <si>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</si>
  <si>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</si>
  <si>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</si>
  <si>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</si>
  <si>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</si>
  <si>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</si>
  <si>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</si>
  <si>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</si>
  <si>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</si>
  <si>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</si>
  <si>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</si>
  <si>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</si>
  <si>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</si>
  <si>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</si>
  <si>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</si>
  <si>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</si>
  <si>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</si>
  <si>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</si>
  <si>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</si>
  <si>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</si>
  <si>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</si>
  <si>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</si>
  <si>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</si>
  <si>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</si>
  <si>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</si>
  <si>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</si>
  <si>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</si>
  <si>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</si>
  <si>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</si>
  <si>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</si>
  <si>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</si>
  <si>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</si>
  <si>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</si>
  <si>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</si>
  <si>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</si>
  <si>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</si>
  <si>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</si>
  <si>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</si>
  <si>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</si>
  <si>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</si>
  <si>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</si>
  <si>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</si>
  <si>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</si>
  <si>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</si>
  <si>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</si>
  <si>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</si>
  <si>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</si>
  <si>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</si>
  <si>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Ausência da área de auditoria interna</t>
  </si>
  <si>
    <t xml:space="preserve">Atraso na entrega de informe anual </t>
  </si>
  <si>
    <t>Relatório atualizado em 16/04/2025 pela Diretoria de Emissores.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</si>
</sst>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9" fillId="1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399" totalsRowShown="0" headerRowDxfId="223" dataDxfId="222">
  <autoFilter ref="A2:J399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06" totalsRowShown="0" headerRowDxfId="211" dataDxfId="210">
  <autoFilter ref="A2:J406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abSelected="1" zoomScaleNormal="100" workbookViewId="0">
      <selection activeCell="F6" sqref="F6"/>
    </sheetView>
  </sheetViews>
  <sheetFormatPr defaultColWidth="9.140625" defaultRowHeight="14.25" x14ac:dyDescent="0.2"/>
  <cols>
    <col min="1" max="1" width="0.7109375" style="1" customWidth="1"/>
    <col min="2" max="2" width="2.85546875" style="1" customWidth="1"/>
    <col min="3" max="3" width="42.42578125" style="1" customWidth="1"/>
    <col min="4" max="7" width="11.7109375" style="1" customWidth="1"/>
    <col min="8" max="8" width="10.85546875" style="1" customWidth="1"/>
    <col min="9" max="15" width="11.7109375" style="1" customWidth="1"/>
    <col min="16" max="16384" width="9.140625" style="1"/>
  </cols>
  <sheetData>
    <row r="1" spans="2:16" ht="23.25" x14ac:dyDescent="0.35">
      <c r="B1" s="119" t="s">
        <v>176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2:16" ht="6.75" customHeight="1" x14ac:dyDescent="0.2"/>
    <row r="3" spans="2:16" ht="15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40"/>
    </row>
    <row r="4" spans="2:16" ht="6.75" customHeight="1" thickBot="1" x14ac:dyDescent="0.25"/>
    <row r="5" spans="2:16" ht="15.75" thickBot="1" x14ac:dyDescent="0.3">
      <c r="C5" s="61" t="s">
        <v>80</v>
      </c>
      <c r="D5" s="62">
        <v>2024</v>
      </c>
    </row>
    <row r="6" spans="2:16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2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2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1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10</v>
      </c>
      <c r="O8" s="45">
        <f>SUMIFS(Companhias[Notificações],Companhias[Ano],Resumo!$D$5,Companhias[Mês],Resumo!O7)</f>
        <v>1</v>
      </c>
    </row>
    <row r="9" spans="2:16" x14ac:dyDescent="0.2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10</v>
      </c>
      <c r="N9" s="51">
        <f>SUMIFS(Fundos[Notificações],Fundos[Ano],Resumo!$D$5,Fundos[Mês],Resumo!N7)</f>
        <v>5</v>
      </c>
      <c r="O9" s="51">
        <f>SUMIFS(Fundos[Notificações],Fundos[Ano],Resumo!$D$5,Fundos[Mês],Resumo!O7)</f>
        <v>5</v>
      </c>
    </row>
    <row r="10" spans="2:16" ht="15" x14ac:dyDescent="0.2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2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5</v>
      </c>
      <c r="M11" s="23">
        <f>SUBTOTAL(109,Notificacoes[Outubro])</f>
        <v>10</v>
      </c>
      <c r="N11" s="23">
        <f>SUBTOTAL(109,Notificacoes[Novembro])</f>
        <v>15</v>
      </c>
      <c r="O11" s="23">
        <f>SUBTOTAL(109,Notificacoes[Dezembro])</f>
        <v>6</v>
      </c>
    </row>
    <row r="12" spans="2:16" ht="6.75" customHeight="1" x14ac:dyDescent="0.2"/>
    <row r="13" spans="2:16" ht="15" x14ac:dyDescent="0.25">
      <c r="C13" s="120" t="s">
        <v>86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2:16" ht="6.75" customHeight="1" x14ac:dyDescent="0.2"/>
    <row r="15" spans="2:16" x14ac:dyDescent="0.2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2">
      <c r="B16" s="121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1</v>
      </c>
      <c r="M16" s="45">
        <f t="shared" si="0"/>
        <v>0</v>
      </c>
      <c r="N16" s="45">
        <f t="shared" si="0"/>
        <v>10</v>
      </c>
      <c r="O16" s="45">
        <f t="shared" si="0"/>
        <v>1</v>
      </c>
    </row>
    <row r="17" spans="2:15" x14ac:dyDescent="0.2">
      <c r="B17" s="121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8</v>
      </c>
      <c r="O17" s="47">
        <f>SUMIFS(Companhias[Com defesa],Companhias[Ano],Resumo!$D$5,Companhias[Mês],O15)</f>
        <v>0</v>
      </c>
    </row>
    <row r="18" spans="2:15" x14ac:dyDescent="0.2">
      <c r="B18" s="121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1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1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2</v>
      </c>
      <c r="O18" s="47">
        <f>SUMIFS(Companhias[Sem defesa],Companhias[Ano],Resumo!$D$5,Companhias[Mês],Resumo!O15)</f>
        <v>1</v>
      </c>
    </row>
    <row r="19" spans="2:15" x14ac:dyDescent="0.2">
      <c r="B19" s="121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4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2">
      <c r="B20" s="122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10</v>
      </c>
      <c r="N20" s="51">
        <f t="shared" si="1"/>
        <v>5</v>
      </c>
      <c r="O20" s="51">
        <f t="shared" si="1"/>
        <v>5</v>
      </c>
    </row>
    <row r="21" spans="2:15" x14ac:dyDescent="0.2">
      <c r="B21" s="122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9</v>
      </c>
      <c r="N21" s="53">
        <f>SUMIFS(Fundos[Com defesa],Fundos[Ano],Resumo!$D$5,Fundos[Mês],N15)</f>
        <v>4</v>
      </c>
      <c r="O21" s="53">
        <f>SUMIFS(Fundos[Com defesa],Fundos[Ano],Resumo!$D$5,Fundos[Mês],O15)</f>
        <v>4</v>
      </c>
    </row>
    <row r="22" spans="2:15" x14ac:dyDescent="0.2">
      <c r="B22" s="122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1</v>
      </c>
      <c r="N22" s="53">
        <f>SUMIFS(Fundos[Sem defesa],Fundos[Ano],Resumo!$D$5,Fundos[Mês],Resumo!N15)</f>
        <v>1</v>
      </c>
      <c r="O22" s="53">
        <f>SUMIFS(Fundos[Sem defesa],Fundos[Ano],Resumo!$D$5,Fundos[Mês],Resumo!O15)</f>
        <v>0</v>
      </c>
    </row>
    <row r="23" spans="2:15" x14ac:dyDescent="0.2">
      <c r="B23" s="122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1</v>
      </c>
    </row>
    <row r="24" spans="2:15" x14ac:dyDescent="0.2">
      <c r="B24" s="123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5" x14ac:dyDescent="0.25">
      <c r="B25" s="123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5" x14ac:dyDescent="0.25">
      <c r="B26" s="123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5" x14ac:dyDescent="0.25">
      <c r="B27" s="123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2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5</v>
      </c>
      <c r="M28" s="20">
        <f t="shared" si="3"/>
        <v>10</v>
      </c>
      <c r="N28" s="20">
        <f t="shared" si="3"/>
        <v>15</v>
      </c>
      <c r="O28" s="20">
        <f t="shared" si="3"/>
        <v>6</v>
      </c>
    </row>
    <row r="29" spans="2:15" ht="6.75" customHeight="1" x14ac:dyDescent="0.2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ht="15" x14ac:dyDescent="0.25">
      <c r="C30" s="120" t="s">
        <v>82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ht="6.75" customHeight="1" x14ac:dyDescent="0.2"/>
    <row r="32" spans="2:15" x14ac:dyDescent="0.2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2">
      <c r="B33" s="121" t="s">
        <v>141</v>
      </c>
      <c r="C33" s="44" t="s">
        <v>78</v>
      </c>
      <c r="D33" s="45">
        <f>SUM(D34:D36)</f>
        <v>29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7</v>
      </c>
      <c r="K33" s="45">
        <f t="shared" si="4"/>
        <v>0</v>
      </c>
      <c r="L33" s="45">
        <f t="shared" si="4"/>
        <v>1</v>
      </c>
      <c r="M33" s="45">
        <f t="shared" si="4"/>
        <v>0</v>
      </c>
      <c r="N33" s="45">
        <f t="shared" si="4"/>
        <v>9</v>
      </c>
      <c r="O33" s="45">
        <f t="shared" si="4"/>
        <v>1</v>
      </c>
    </row>
    <row r="34" spans="2:15" x14ac:dyDescent="0.2">
      <c r="B34" s="121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20</v>
      </c>
      <c r="J34" s="47">
        <f>SUMIFS(Companhias[Sanções aplicadas],Companhias[Ano],Resumo!$D$5,Companhias[Mês],J32)</f>
        <v>7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1</v>
      </c>
      <c r="O34" s="47">
        <f>SUMIFS(Companhias[Sanções aplicadas],Companhias[Ano],Resumo!$D$5,Companhias[Mês],O32)</f>
        <v>0</v>
      </c>
    </row>
    <row r="35" spans="2:15" x14ac:dyDescent="0.2">
      <c r="B35" s="121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2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0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2">
      <c r="B36" s="121"/>
      <c r="C36" s="48" t="s">
        <v>159</v>
      </c>
      <c r="D36" s="49">
        <f>SUMIFS(Companhias[Processos em andamento],Companhias[Ano],Resumo!$D$5,Companhias[Mês],Resumo!D32)</f>
        <v>0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0</v>
      </c>
      <c r="J36" s="49">
        <f>SUMIFS(Companhias[Processos em andamento],Companhias[Ano],Resumo!$D$5,Companhias[Mês],Resumo!J32)</f>
        <v>0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1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8</v>
      </c>
      <c r="O36" s="49">
        <f>SUMIFS(Companhias[Processos em andamento],Companhias[Ano],Resumo!$D$5,Companhias[Mês],Resumo!O32)</f>
        <v>1</v>
      </c>
    </row>
    <row r="37" spans="2:15" x14ac:dyDescent="0.2">
      <c r="B37" s="122" t="s">
        <v>142</v>
      </c>
      <c r="C37" s="50" t="s">
        <v>79</v>
      </c>
      <c r="D37" s="51">
        <f>SUM(D38:D40)</f>
        <v>22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10</v>
      </c>
      <c r="N37" s="51">
        <f t="shared" si="5"/>
        <v>5</v>
      </c>
      <c r="O37" s="51">
        <f t="shared" si="5"/>
        <v>5</v>
      </c>
    </row>
    <row r="38" spans="2:15" x14ac:dyDescent="0.2">
      <c r="B38" s="122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20</v>
      </c>
      <c r="J38" s="53">
        <f>SUMIFS(Fundos[Sanções aplicadas],Fundos[Ano],Resumo!$D$5,Fundos[Mês],J32)</f>
        <v>8</v>
      </c>
      <c r="K38" s="53">
        <f>SUMIFS(Fundos[Sanções aplicadas],Fundos[Ano],Resumo!$D$5,Fundos[Mês],K32)</f>
        <v>0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3</v>
      </c>
      <c r="N38" s="53">
        <f>SUMIFS(Fundos[Sanções aplicadas],Fundos[Ano],Resumo!$D$5,Fundos[Mês],N32)</f>
        <v>0</v>
      </c>
      <c r="O38" s="53">
        <f>SUMIFS(Fundos[Sanções aplicadas],Fundos[Ano],Resumo!$D$5,Fundos[Mês],O32)</f>
        <v>0</v>
      </c>
    </row>
    <row r="39" spans="2:15" x14ac:dyDescent="0.2">
      <c r="B39" s="122"/>
      <c r="C39" s="52" t="s">
        <v>2</v>
      </c>
      <c r="D39" s="53">
        <f>SUMIFS(Fundos[Dispensas],Fundos[Ano],Resumo!$D$5,Fundos[Mês],Resumo!D32)</f>
        <v>5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0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0</v>
      </c>
      <c r="N39" s="53">
        <f>SUMIFS(Fundos[Dispensas],Fundos[Ano],Resumo!$D$5,Fundos[Mês],Resumo!N32)</f>
        <v>0</v>
      </c>
      <c r="O39" s="53">
        <f>SUMIFS(Fundos[Dispensas],Fundos[Ano],Resumo!$D$5,Fundos[Mês],Resumo!O32)</f>
        <v>0</v>
      </c>
    </row>
    <row r="40" spans="2:15" x14ac:dyDescent="0.2">
      <c r="B40" s="122"/>
      <c r="C40" s="54" t="s">
        <v>159</v>
      </c>
      <c r="D40" s="55">
        <f>SUMIFS(Fundos[Processos em andamento],Fundos[Ano],Resumo!$D$5,Fundos[Mês],Resumo!D32)</f>
        <v>0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0</v>
      </c>
      <c r="J40" s="55">
        <f>SUMIFS(Fundos[Processos em andamento],Fundos[Ano],Resumo!$D$5,Fundos[Mês],Resumo!J32)</f>
        <v>0</v>
      </c>
      <c r="K40" s="55">
        <f>SUMIFS(Fundos[Processos em andamento],Fundos[Ano],Resumo!$D$5,Fundos[Mês],Resumo!K32)</f>
        <v>6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7</v>
      </c>
      <c r="N40" s="55">
        <f>SUMIFS(Fundos[Processos em andamento],Fundos[Ano],Resumo!$D$5,Fundos[Mês],Resumo!N32)</f>
        <v>5</v>
      </c>
      <c r="O40" s="55">
        <f>SUMIFS(Fundos[Processos em andamento],Fundos[Ano],Resumo!$D$5,Fundos[Mês],Resumo!O32)</f>
        <v>5</v>
      </c>
    </row>
    <row r="41" spans="2:15" x14ac:dyDescent="0.2">
      <c r="B41" s="123" t="s">
        <v>143</v>
      </c>
      <c r="C41" s="41" t="s">
        <v>65</v>
      </c>
      <c r="D41" s="42">
        <f>SUM(D42:D44)</f>
        <v>2</v>
      </c>
      <c r="E41" s="42">
        <f t="shared" ref="E41:O41" si="6">SUM(E42:E44)</f>
        <v>0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5" x14ac:dyDescent="0.25">
      <c r="B42" s="123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1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5" x14ac:dyDescent="0.25">
      <c r="B43" s="123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0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5" x14ac:dyDescent="0.25">
      <c r="B44" s="123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0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2">
      <c r="C45" s="1" t="s">
        <v>28</v>
      </c>
      <c r="D45" s="20">
        <f>D33+D37+D41</f>
        <v>53</v>
      </c>
      <c r="E45" s="20">
        <f t="shared" ref="E45:O45" si="7">E33+E37+E41</f>
        <v>6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15</v>
      </c>
      <c r="K45" s="20">
        <f t="shared" si="7"/>
        <v>6</v>
      </c>
      <c r="L45" s="20">
        <f t="shared" si="7"/>
        <v>1</v>
      </c>
      <c r="M45" s="20">
        <f t="shared" si="7"/>
        <v>10</v>
      </c>
      <c r="N45" s="20">
        <f t="shared" si="7"/>
        <v>14</v>
      </c>
      <c r="O45" s="20">
        <f t="shared" si="7"/>
        <v>6</v>
      </c>
    </row>
    <row r="47" spans="2:15" x14ac:dyDescent="0.2">
      <c r="C47" s="1" t="s">
        <v>228</v>
      </c>
    </row>
  </sheetData>
  <mergeCells count="10">
    <mergeCell ref="B33:B36"/>
    <mergeCell ref="B37:B40"/>
    <mergeCell ref="B41:B44"/>
    <mergeCell ref="C13:O13"/>
    <mergeCell ref="C30:O30"/>
    <mergeCell ref="B1:O1"/>
    <mergeCell ref="B3:O3"/>
    <mergeCell ref="B16:B19"/>
    <mergeCell ref="B20:B23"/>
    <mergeCell ref="B24:B27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topLeftCell="A44" zoomScale="95" zoomScaleNormal="95" workbookViewId="0">
      <selection activeCell="R44" sqref="R44"/>
    </sheetView>
  </sheetViews>
  <sheetFormatPr defaultRowHeight="15" x14ac:dyDescent="0.25"/>
  <cols>
    <col min="1" max="1" width="40.5703125" customWidth="1"/>
    <col min="2" max="6" width="11.42578125" customWidth="1"/>
    <col min="7" max="7" width="5" customWidth="1"/>
    <col min="8" max="15" width="11.42578125" customWidth="1"/>
    <col min="17" max="17" width="2.140625" customWidth="1"/>
  </cols>
  <sheetData>
    <row r="1" spans="1:17" ht="23.25" x14ac:dyDescent="0.35">
      <c r="A1" s="124" t="str">
        <f>CONCATENATE("Visualização Gráfica - Atividade Sancionadora - Diretoria de Regulação"," - ",Resumo!D5)</f>
        <v>Visualização Gráfica - Atividade Sancionadora - Diretoria de Regulação - 2024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x14ac:dyDescent="0.25">
      <c r="A2" s="26"/>
      <c r="Q2" s="27"/>
    </row>
    <row r="3" spans="1:17" x14ac:dyDescent="0.25">
      <c r="A3" s="26"/>
      <c r="Q3" s="27"/>
    </row>
    <row r="4" spans="1:17" x14ac:dyDescent="0.25">
      <c r="A4" s="26"/>
      <c r="Q4" s="27"/>
    </row>
    <row r="5" spans="1:17" x14ac:dyDescent="0.25">
      <c r="A5" s="26"/>
      <c r="Q5" s="27"/>
    </row>
    <row r="6" spans="1:17" x14ac:dyDescent="0.25">
      <c r="A6" s="26"/>
      <c r="Q6" s="27"/>
    </row>
    <row r="7" spans="1:17" x14ac:dyDescent="0.25">
      <c r="A7" s="26"/>
      <c r="Q7" s="27"/>
    </row>
    <row r="8" spans="1:17" x14ac:dyDescent="0.25">
      <c r="A8" s="26"/>
      <c r="Q8" s="27"/>
    </row>
    <row r="9" spans="1:17" x14ac:dyDescent="0.25">
      <c r="A9" s="26"/>
      <c r="Q9" s="27"/>
    </row>
    <row r="10" spans="1:17" x14ac:dyDescent="0.25">
      <c r="A10" s="26"/>
      <c r="Q10" s="27"/>
    </row>
    <row r="11" spans="1:17" x14ac:dyDescent="0.25">
      <c r="A11" s="26"/>
      <c r="Q11" s="27"/>
    </row>
    <row r="12" spans="1:17" x14ac:dyDescent="0.25">
      <c r="A12" s="26"/>
      <c r="Q12" s="27"/>
    </row>
    <row r="13" spans="1:17" x14ac:dyDescent="0.25">
      <c r="A13" s="26"/>
      <c r="Q13" s="27"/>
    </row>
    <row r="14" spans="1:17" x14ac:dyDescent="0.25">
      <c r="A14" s="26"/>
      <c r="Q14" s="27"/>
    </row>
    <row r="15" spans="1:17" x14ac:dyDescent="0.25">
      <c r="A15" s="26"/>
      <c r="Q15" s="27"/>
    </row>
    <row r="16" spans="1:17" x14ac:dyDescent="0.25">
      <c r="A16" s="26"/>
      <c r="Q16" s="27"/>
    </row>
    <row r="17" spans="1:17" x14ac:dyDescent="0.2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25">
      <c r="A18" s="26"/>
      <c r="H18" s="26"/>
      <c r="Q18" s="27"/>
    </row>
    <row r="19" spans="1:17" x14ac:dyDescent="0.25">
      <c r="A19" s="26"/>
      <c r="H19" s="26"/>
      <c r="Q19" s="27"/>
    </row>
    <row r="20" spans="1:17" x14ac:dyDescent="0.25">
      <c r="A20" s="26"/>
      <c r="H20" s="26"/>
      <c r="Q20" s="27"/>
    </row>
    <row r="21" spans="1:17" x14ac:dyDescent="0.25">
      <c r="A21" s="26"/>
      <c r="H21" s="26"/>
      <c r="Q21" s="27"/>
    </row>
    <row r="22" spans="1:17" x14ac:dyDescent="0.25">
      <c r="A22" s="26"/>
      <c r="H22" s="26"/>
      <c r="Q22" s="27"/>
    </row>
    <row r="23" spans="1:17" x14ac:dyDescent="0.25">
      <c r="A23" s="26"/>
      <c r="H23" s="26"/>
      <c r="Q23" s="27"/>
    </row>
    <row r="24" spans="1:17" x14ac:dyDescent="0.25">
      <c r="A24" s="26"/>
      <c r="H24" s="26"/>
      <c r="Q24" s="27"/>
    </row>
    <row r="25" spans="1:17" x14ac:dyDescent="0.25">
      <c r="A25" s="26"/>
      <c r="H25" s="26"/>
      <c r="Q25" s="27"/>
    </row>
    <row r="26" spans="1:17" x14ac:dyDescent="0.25">
      <c r="A26" s="26"/>
      <c r="H26" s="26"/>
      <c r="Q26" s="27"/>
    </row>
    <row r="27" spans="1:17" x14ac:dyDescent="0.25">
      <c r="A27" s="26"/>
      <c r="H27" s="26"/>
      <c r="Q27" s="27"/>
    </row>
    <row r="28" spans="1:17" x14ac:dyDescent="0.25">
      <c r="A28" s="26"/>
      <c r="H28" s="26"/>
      <c r="Q28" s="27"/>
    </row>
    <row r="29" spans="1:17" x14ac:dyDescent="0.25">
      <c r="A29" s="26"/>
      <c r="H29" s="26"/>
      <c r="Q29" s="27"/>
    </row>
    <row r="30" spans="1:17" x14ac:dyDescent="0.25">
      <c r="A30" s="26"/>
      <c r="H30" s="26"/>
      <c r="Q30" s="27"/>
    </row>
    <row r="31" spans="1:17" x14ac:dyDescent="0.25">
      <c r="A31" s="26"/>
      <c r="H31" s="26"/>
      <c r="Q31" s="27"/>
    </row>
    <row r="32" spans="1:17" x14ac:dyDescent="0.25">
      <c r="A32" s="26"/>
      <c r="H32" s="26"/>
      <c r="Q32" s="27"/>
    </row>
    <row r="33" spans="1:17" x14ac:dyDescent="0.25">
      <c r="A33" s="26"/>
      <c r="H33" s="26"/>
      <c r="Q33" s="27"/>
    </row>
    <row r="34" spans="1:17" x14ac:dyDescent="0.25">
      <c r="A34" s="26"/>
      <c r="H34" s="26"/>
      <c r="Q34" s="27"/>
    </row>
    <row r="35" spans="1:17" x14ac:dyDescent="0.25">
      <c r="A35" s="26"/>
      <c r="H35" s="26"/>
      <c r="Q35" s="27"/>
    </row>
    <row r="36" spans="1:17" x14ac:dyDescent="0.25">
      <c r="A36" s="26"/>
      <c r="H36" s="26"/>
      <c r="Q36" s="27"/>
    </row>
    <row r="37" spans="1:17" x14ac:dyDescent="0.25">
      <c r="A37" s="26"/>
      <c r="H37" s="26"/>
      <c r="Q37" s="27"/>
    </row>
    <row r="38" spans="1:17" x14ac:dyDescent="0.25">
      <c r="A38" s="26"/>
      <c r="H38" s="26"/>
      <c r="Q38" s="27"/>
    </row>
    <row r="39" spans="1:17" x14ac:dyDescent="0.25">
      <c r="A39" s="26"/>
      <c r="H39" s="26"/>
      <c r="Q39" s="27"/>
    </row>
    <row r="40" spans="1:17" x14ac:dyDescent="0.25">
      <c r="A40" s="26"/>
      <c r="H40" s="26"/>
      <c r="Q40" s="27"/>
    </row>
    <row r="41" spans="1:17" x14ac:dyDescent="0.25">
      <c r="A41" s="26"/>
      <c r="H41" s="26"/>
      <c r="Q41" s="27"/>
    </row>
    <row r="42" spans="1:17" x14ac:dyDescent="0.25">
      <c r="A42" s="26"/>
      <c r="H42" s="26"/>
      <c r="Q42" s="27"/>
    </row>
    <row r="43" spans="1:17" x14ac:dyDescent="0.25">
      <c r="A43" s="26"/>
      <c r="H43" s="26"/>
      <c r="Q43" s="27"/>
    </row>
    <row r="44" spans="1:17" x14ac:dyDescent="0.25">
      <c r="A44" s="26"/>
      <c r="H44" s="26"/>
      <c r="Q44" s="27"/>
    </row>
    <row r="45" spans="1:17" x14ac:dyDescent="0.25">
      <c r="A45" s="26"/>
      <c r="H45" s="26"/>
      <c r="Q45" s="27"/>
    </row>
    <row r="46" spans="1:17" x14ac:dyDescent="0.25">
      <c r="A46" s="26"/>
      <c r="H46" s="26"/>
      <c r="Q46" s="27"/>
    </row>
    <row r="47" spans="1:17" x14ac:dyDescent="0.25">
      <c r="A47" s="26"/>
      <c r="H47" s="26"/>
      <c r="Q47" s="27"/>
    </row>
    <row r="48" spans="1:17" x14ac:dyDescent="0.25">
      <c r="A48" s="26"/>
      <c r="H48" s="26"/>
      <c r="Q48" s="27"/>
    </row>
    <row r="49" spans="1:17" x14ac:dyDescent="0.25">
      <c r="A49" s="26"/>
      <c r="H49" s="26"/>
      <c r="Q49" s="27"/>
    </row>
    <row r="50" spans="1:17" x14ac:dyDescent="0.25">
      <c r="A50" s="26"/>
      <c r="H50" s="26"/>
      <c r="Q50" s="27"/>
    </row>
    <row r="51" spans="1:17" x14ac:dyDescent="0.25">
      <c r="A51" s="26"/>
      <c r="H51" s="26"/>
      <c r="Q51" s="27"/>
    </row>
    <row r="52" spans="1:17" x14ac:dyDescent="0.25">
      <c r="A52" s="26"/>
      <c r="H52" s="26"/>
      <c r="Q52" s="27"/>
    </row>
    <row r="53" spans="1:17" x14ac:dyDescent="0.25">
      <c r="A53" s="26"/>
      <c r="H53" s="26"/>
      <c r="Q53" s="27"/>
    </row>
    <row r="54" spans="1:17" x14ac:dyDescent="0.25">
      <c r="A54" s="26"/>
      <c r="H54" s="26"/>
      <c r="Q54" s="27"/>
    </row>
    <row r="55" spans="1:17" x14ac:dyDescent="0.25">
      <c r="A55" s="26"/>
      <c r="H55" s="26"/>
      <c r="Q55" s="27"/>
    </row>
    <row r="56" spans="1:17" x14ac:dyDescent="0.25">
      <c r="A56" s="26"/>
      <c r="H56" s="26"/>
      <c r="Q56" s="27"/>
    </row>
    <row r="57" spans="1:17" x14ac:dyDescent="0.25">
      <c r="A57" s="26"/>
      <c r="H57" s="26"/>
      <c r="Q57" s="27"/>
    </row>
    <row r="58" spans="1:17" x14ac:dyDescent="0.25">
      <c r="A58" s="26"/>
      <c r="H58" s="26"/>
      <c r="Q58" s="27"/>
    </row>
    <row r="59" spans="1:17" x14ac:dyDescent="0.25">
      <c r="A59" s="26"/>
      <c r="H59" s="26"/>
      <c r="Q59" s="27"/>
    </row>
    <row r="60" spans="1:17" x14ac:dyDescent="0.25">
      <c r="A60" s="26"/>
      <c r="G60" s="27"/>
      <c r="Q60" s="27"/>
    </row>
    <row r="61" spans="1:17" ht="9" customHeight="1" x14ac:dyDescent="0.2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25">
      <c r="I69" s="56"/>
    </row>
    <row r="70" spans="9:9" x14ac:dyDescent="0.2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EW297"/>
  <sheetViews>
    <sheetView showGridLines="0" topLeftCell="A2" zoomScale="90" zoomScaleNormal="90" workbookViewId="0">
      <pane ySplit="1" topLeftCell="A289" activePane="bottomLeft" state="frozen"/>
      <selection activeCell="A2" sqref="A2"/>
      <selection pane="bottomLeft" activeCell="C299" sqref="C299"/>
    </sheetView>
  </sheetViews>
  <sheetFormatPr defaultColWidth="9.140625" defaultRowHeight="14.25" x14ac:dyDescent="0.2"/>
  <cols>
    <col min="1" max="1" width="7.7109375" style="1" customWidth="1"/>
    <col min="2" max="2" width="10.7109375" style="1" customWidth="1"/>
    <col min="3" max="3" width="83.7109375" style="1" customWidth="1"/>
    <col min="4" max="4" width="16" style="1" customWidth="1"/>
    <col min="5" max="5" width="15.42578125" style="1" customWidth="1"/>
    <col min="6" max="7" width="15.2851562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0" ht="15" x14ac:dyDescent="0.25">
      <c r="A1" s="2"/>
      <c r="B1" s="2"/>
      <c r="C1" s="3"/>
      <c r="D1" s="3"/>
      <c r="E1" s="127" t="s">
        <v>0</v>
      </c>
      <c r="F1" s="127"/>
      <c r="G1" s="127"/>
      <c r="H1" s="3"/>
      <c r="I1" s="3"/>
      <c r="J1" s="3"/>
    </row>
    <row r="2" spans="1:10" ht="45" x14ac:dyDescent="0.2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2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2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2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2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2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2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2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2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2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2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2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2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2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2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2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2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2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2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2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2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2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2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2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2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2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2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2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2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2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2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2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2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2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2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2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2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2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2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2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2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2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2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2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2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2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2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2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2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2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2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2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2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2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2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2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2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2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2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2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2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2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2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2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2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2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2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2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2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2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2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2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2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2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2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2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2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2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2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2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2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2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2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2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2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2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2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2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2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2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2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2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2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2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2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2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2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2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2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2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2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2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2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2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2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2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2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2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2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2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2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2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2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2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2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2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2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2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2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2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2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2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2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2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2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2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2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2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2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2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2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2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2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2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2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2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2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2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2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2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2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2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2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2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2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2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2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2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2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2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2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2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2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2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2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2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2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2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2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2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2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2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2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2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2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2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2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2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2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2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2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2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2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2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2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2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2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2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2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2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2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2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2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2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2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2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2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2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2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2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2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2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2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2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2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2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2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2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2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2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2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2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2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2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2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2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2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2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2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2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2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2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2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2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2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2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2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2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2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2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2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2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2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2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2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2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2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2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2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2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2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2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2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2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2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2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2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2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2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2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2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2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2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2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2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2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2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2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2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2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2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2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2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2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2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2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2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2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2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2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2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2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2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2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2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2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2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2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2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2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2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2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2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2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2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2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2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2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2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2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2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2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2">
      <c r="A284" s="96">
        <v>2023</v>
      </c>
      <c r="B284" s="97" t="s">
        <v>73</v>
      </c>
      <c r="C284" s="89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2">
      <c r="A285" s="112">
        <v>2023</v>
      </c>
      <c r="B285" s="113" t="s">
        <v>74</v>
      </c>
      <c r="C285" s="114" t="s">
        <v>60</v>
      </c>
      <c r="D285" s="115">
        <v>1</v>
      </c>
      <c r="E285" s="115">
        <v>1</v>
      </c>
      <c r="F285" s="115">
        <v>0</v>
      </c>
      <c r="G285" s="115">
        <v>0</v>
      </c>
      <c r="H285" s="115">
        <v>1</v>
      </c>
      <c r="I285" s="115">
        <v>0</v>
      </c>
      <c r="J285" s="115">
        <v>0</v>
      </c>
    </row>
    <row r="286" spans="1:10" x14ac:dyDescent="0.2">
      <c r="A286" s="96">
        <v>2023</v>
      </c>
      <c r="B286" s="97" t="s">
        <v>74</v>
      </c>
      <c r="C286" s="89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2">
      <c r="A287" s="112">
        <v>2023</v>
      </c>
      <c r="B287" s="113" t="s">
        <v>75</v>
      </c>
      <c r="C287" s="114" t="s">
        <v>221</v>
      </c>
      <c r="D287" s="115">
        <v>3</v>
      </c>
      <c r="E287" s="115">
        <v>3</v>
      </c>
      <c r="F287" s="115">
        <v>0</v>
      </c>
      <c r="G287" s="115">
        <v>0</v>
      </c>
      <c r="H287" s="115">
        <v>3</v>
      </c>
      <c r="I287" s="115">
        <v>0</v>
      </c>
      <c r="J287" s="115">
        <v>0</v>
      </c>
    </row>
    <row r="288" spans="1:10" x14ac:dyDescent="0.2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1</v>
      </c>
      <c r="J288" s="99">
        <v>0</v>
      </c>
    </row>
    <row r="289" spans="1:153" x14ac:dyDescent="0.2">
      <c r="A289" s="112">
        <v>2024</v>
      </c>
      <c r="B289" s="113" t="s">
        <v>66</v>
      </c>
      <c r="C289" s="114" t="s">
        <v>60</v>
      </c>
      <c r="D289" s="115">
        <v>2</v>
      </c>
      <c r="E289" s="115">
        <v>2</v>
      </c>
      <c r="F289" s="115">
        <v>0</v>
      </c>
      <c r="G289" s="115">
        <v>0</v>
      </c>
      <c r="H289" s="115">
        <v>0</v>
      </c>
      <c r="I289" s="115">
        <v>2</v>
      </c>
      <c r="J289" s="115">
        <v>0</v>
      </c>
    </row>
    <row r="290" spans="1:153" x14ac:dyDescent="0.2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0</v>
      </c>
      <c r="J290" s="99">
        <v>0</v>
      </c>
    </row>
    <row r="291" spans="1:153" x14ac:dyDescent="0.2">
      <c r="A291" s="112">
        <v>2024</v>
      </c>
      <c r="B291" s="113" t="s">
        <v>68</v>
      </c>
      <c r="C291" s="114" t="s">
        <v>56</v>
      </c>
      <c r="D291" s="115">
        <v>2</v>
      </c>
      <c r="E291" s="115">
        <v>1</v>
      </c>
      <c r="F291" s="115">
        <v>1</v>
      </c>
      <c r="G291" s="115">
        <v>0</v>
      </c>
      <c r="H291" s="115">
        <v>0</v>
      </c>
      <c r="I291" s="115">
        <v>2</v>
      </c>
      <c r="J291" s="115">
        <v>0</v>
      </c>
    </row>
    <row r="292" spans="1:153" x14ac:dyDescent="0.2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1</v>
      </c>
      <c r="I292" s="99">
        <v>0</v>
      </c>
      <c r="J292" s="99">
        <v>0</v>
      </c>
    </row>
    <row r="293" spans="1:153" x14ac:dyDescent="0.2">
      <c r="A293" s="112">
        <v>2025</v>
      </c>
      <c r="B293" s="113" t="s">
        <v>66</v>
      </c>
      <c r="C293" s="114" t="s">
        <v>226</v>
      </c>
      <c r="D293" s="115">
        <v>1</v>
      </c>
      <c r="E293" s="115">
        <v>0</v>
      </c>
      <c r="F293" s="115">
        <v>0</v>
      </c>
      <c r="G293" s="115">
        <v>1</v>
      </c>
      <c r="H293" s="115">
        <v>0</v>
      </c>
      <c r="I293" s="115">
        <v>0</v>
      </c>
      <c r="J293" s="115">
        <v>1</v>
      </c>
    </row>
    <row r="294" spans="1:153" s="98" customFormat="1" x14ac:dyDescent="0.2"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1:153" x14ac:dyDescent="0.2">
      <c r="A295" s="112"/>
      <c r="B295" s="113"/>
      <c r="C295" s="114"/>
      <c r="D295" s="115"/>
      <c r="E295" s="115"/>
      <c r="F295" s="115"/>
      <c r="G295" s="115"/>
      <c r="H295" s="115"/>
      <c r="I295" s="115"/>
      <c r="J295" s="115"/>
    </row>
    <row r="296" spans="1:153" s="98" customFormat="1" x14ac:dyDescent="0.2"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1:153" x14ac:dyDescent="0.2">
      <c r="A297" s="112"/>
      <c r="B297" s="113"/>
      <c r="C297" s="114"/>
      <c r="D297" s="115"/>
      <c r="E297" s="115"/>
      <c r="F297" s="115"/>
      <c r="G297" s="115"/>
      <c r="H297" s="115"/>
      <c r="I297" s="115"/>
      <c r="J297" s="115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399"/>
  <sheetViews>
    <sheetView showGridLines="0" topLeftCell="A2" zoomScale="80" zoomScaleNormal="80" zoomScalePageLayoutView="90" workbookViewId="0">
      <pane ySplit="1" topLeftCell="A386" activePane="bottomLeft" state="frozen"/>
      <selection activeCell="A2" sqref="A2"/>
      <selection pane="bottomLeft" activeCell="J393" sqref="J393"/>
    </sheetView>
  </sheetViews>
  <sheetFormatPr defaultColWidth="9.140625" defaultRowHeight="14.25" x14ac:dyDescent="0.2"/>
  <cols>
    <col min="1" max="1" width="7.28515625" style="1" customWidth="1"/>
    <col min="2" max="2" width="10.85546875" style="1" customWidth="1"/>
    <col min="3" max="3" width="83.28515625" style="1" customWidth="1"/>
    <col min="4" max="4" width="16" style="1" customWidth="1"/>
    <col min="5" max="7" width="15.28515625" style="1" customWidth="1"/>
    <col min="8" max="9" width="13.5703125" style="1" customWidth="1"/>
    <col min="10" max="10" width="15.7109375" style="1" customWidth="1"/>
    <col min="11" max="16384" width="9.140625" style="1"/>
  </cols>
  <sheetData>
    <row r="1" spans="1:10" ht="15" x14ac:dyDescent="0.25">
      <c r="A1" s="2"/>
      <c r="B1" s="3"/>
      <c r="C1" s="3"/>
      <c r="D1" s="3"/>
      <c r="E1" s="127" t="s">
        <v>0</v>
      </c>
      <c r="F1" s="127"/>
      <c r="G1" s="127"/>
      <c r="H1" s="3"/>
      <c r="I1" s="3"/>
      <c r="J1" s="3"/>
    </row>
    <row r="2" spans="1:10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2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2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2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2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2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2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2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2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2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2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2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2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2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2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2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2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2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2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2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2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2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2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2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2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2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2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2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2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2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2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2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2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2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2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2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2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2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2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2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2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2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2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2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2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2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2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2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2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2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2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2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2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2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2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2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2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2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2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2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2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2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2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2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2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2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2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2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2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2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2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2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2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2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2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2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2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2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2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2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2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2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2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2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2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2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2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2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2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2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2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2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2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2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2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2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2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2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2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2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2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2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2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2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2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2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2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2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2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2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2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2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2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2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2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2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2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2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2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2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2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2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2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2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2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2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2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2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2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2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2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2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2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2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2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2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2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2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2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2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2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2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2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2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2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2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2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2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2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2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2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2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2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2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2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2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2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2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2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2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2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2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2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2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2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2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2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2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2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2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2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2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2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2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2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2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2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2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2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2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2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2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2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2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2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2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2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2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2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2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2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2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2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2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2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2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2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2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2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2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2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2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2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2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2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2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2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2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2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2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2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2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2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2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2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1</v>
      </c>
      <c r="I251" s="84">
        <v>0</v>
      </c>
      <c r="J251" s="84">
        <v>0</v>
      </c>
    </row>
    <row r="252" spans="1:10" x14ac:dyDescent="0.2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1</v>
      </c>
      <c r="I252" s="84">
        <v>0</v>
      </c>
      <c r="J252" s="84">
        <v>0</v>
      </c>
    </row>
    <row r="253" spans="1:10" x14ac:dyDescent="0.2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2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2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2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2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2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2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2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2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2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2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2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2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2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2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2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2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2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2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2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2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2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2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2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2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2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2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2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2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2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2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2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2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2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2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2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2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2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2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2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2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2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2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2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2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2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2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2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2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2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2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2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2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2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2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2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2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2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2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2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2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2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2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2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2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2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2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2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2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2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2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2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2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2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2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2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2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2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2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2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2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2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2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2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2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2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2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2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2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2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2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2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2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2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2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2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2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2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2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2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2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2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0</v>
      </c>
    </row>
    <row r="367" spans="1:10" x14ac:dyDescent="0.2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2">
      <c r="A368" s="81">
        <v>2024</v>
      </c>
      <c r="B368" s="82" t="s">
        <v>66</v>
      </c>
      <c r="C368" s="83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2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4</v>
      </c>
      <c r="J369" s="84">
        <v>0</v>
      </c>
    </row>
    <row r="370" spans="1:10" x14ac:dyDescent="0.2">
      <c r="A370" s="81">
        <v>2024</v>
      </c>
      <c r="B370" s="82" t="s">
        <v>67</v>
      </c>
      <c r="C370" s="83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2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2">
      <c r="A374" s="81">
        <v>2024</v>
      </c>
      <c r="B374" s="82" t="s">
        <v>68</v>
      </c>
      <c r="C374" s="5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2">
      <c r="A376" s="81">
        <v>2024</v>
      </c>
      <c r="B376" s="82" t="s">
        <v>69</v>
      </c>
      <c r="C376" s="83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2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2">
      <c r="A378" s="81">
        <v>2024</v>
      </c>
      <c r="B378" s="82" t="s">
        <v>69</v>
      </c>
      <c r="C378" s="118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2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1">
        <v>2024</v>
      </c>
      <c r="B380" s="82" t="s">
        <v>71</v>
      </c>
      <c r="C380" s="83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1</v>
      </c>
      <c r="I380" s="84">
        <v>0</v>
      </c>
      <c r="J380" s="84">
        <v>0</v>
      </c>
    </row>
    <row r="381" spans="1:10" x14ac:dyDescent="0.2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2">
      <c r="A382" s="81">
        <v>2024</v>
      </c>
      <c r="B382" s="82" t="s">
        <v>71</v>
      </c>
      <c r="C382" s="83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16</v>
      </c>
      <c r="I382" s="84">
        <v>9</v>
      </c>
      <c r="J382" s="84">
        <v>0</v>
      </c>
    </row>
    <row r="383" spans="1:10" x14ac:dyDescent="0.2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7</v>
      </c>
      <c r="I383" s="84">
        <v>0</v>
      </c>
      <c r="J383" s="84">
        <v>0</v>
      </c>
    </row>
    <row r="384" spans="1:10" x14ac:dyDescent="0.2">
      <c r="A384" s="81">
        <v>2024</v>
      </c>
      <c r="B384" s="82" t="s">
        <v>72</v>
      </c>
      <c r="C384" s="83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0</v>
      </c>
      <c r="I385" s="84">
        <v>0</v>
      </c>
      <c r="J385" s="84">
        <v>6</v>
      </c>
    </row>
    <row r="386" spans="1:10" x14ac:dyDescent="0.2">
      <c r="A386" s="81">
        <v>2024</v>
      </c>
      <c r="B386" s="82" t="s">
        <v>74</v>
      </c>
      <c r="C386" s="83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2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ht="15" x14ac:dyDescent="0.25">
      <c r="A388" s="81">
        <v>2024</v>
      </c>
      <c r="B388" s="82" t="s">
        <v>75</v>
      </c>
      <c r="C388" s="90" t="s">
        <v>36</v>
      </c>
      <c r="D388" s="84">
        <v>1</v>
      </c>
      <c r="E388" s="84">
        <v>1</v>
      </c>
      <c r="F388" s="84">
        <v>0</v>
      </c>
      <c r="G388" s="84">
        <v>0</v>
      </c>
      <c r="H388" s="84">
        <v>1</v>
      </c>
      <c r="I388" s="84">
        <v>0</v>
      </c>
      <c r="J388" s="84">
        <v>0</v>
      </c>
    </row>
    <row r="389" spans="1:10" ht="15" x14ac:dyDescent="0.25">
      <c r="A389" s="81">
        <v>2024</v>
      </c>
      <c r="B389" s="82" t="s">
        <v>75</v>
      </c>
      <c r="C389" s="90" t="s">
        <v>227</v>
      </c>
      <c r="D389" s="84">
        <v>1</v>
      </c>
      <c r="E389" s="84">
        <v>1</v>
      </c>
      <c r="F389" s="84">
        <v>0</v>
      </c>
      <c r="G389" s="84">
        <v>0</v>
      </c>
      <c r="H389" s="84">
        <v>0</v>
      </c>
      <c r="I389" s="84">
        <v>0</v>
      </c>
      <c r="J389" s="84">
        <v>1</v>
      </c>
    </row>
    <row r="390" spans="1:10" ht="15" x14ac:dyDescent="0.25">
      <c r="A390" s="81">
        <v>2024</v>
      </c>
      <c r="B390" s="82" t="s">
        <v>75</v>
      </c>
      <c r="C390" s="90" t="s">
        <v>152</v>
      </c>
      <c r="D390" s="84">
        <v>6</v>
      </c>
      <c r="E390" s="84">
        <v>6</v>
      </c>
      <c r="F390" s="84">
        <v>0</v>
      </c>
      <c r="G390" s="84">
        <v>0</v>
      </c>
      <c r="H390" s="84">
        <v>0</v>
      </c>
      <c r="I390" s="84">
        <v>0</v>
      </c>
      <c r="J390" s="84">
        <v>6</v>
      </c>
    </row>
    <row r="391" spans="1:10" ht="15" x14ac:dyDescent="0.25">
      <c r="A391" s="81">
        <v>2024</v>
      </c>
      <c r="B391" s="82" t="s">
        <v>75</v>
      </c>
      <c r="C391" s="90" t="s">
        <v>168</v>
      </c>
      <c r="D391" s="84">
        <v>1</v>
      </c>
      <c r="E391" s="84">
        <v>0</v>
      </c>
      <c r="F391" s="84">
        <v>1</v>
      </c>
      <c r="G391" s="84">
        <v>0</v>
      </c>
      <c r="H391" s="84">
        <v>1</v>
      </c>
      <c r="I391" s="84">
        <v>0</v>
      </c>
      <c r="J391" s="84">
        <v>0</v>
      </c>
    </row>
    <row r="392" spans="1:10" ht="15" x14ac:dyDescent="0.25">
      <c r="A392" s="81">
        <v>2024</v>
      </c>
      <c r="B392" s="82" t="s">
        <v>75</v>
      </c>
      <c r="C392" s="90" t="s">
        <v>154</v>
      </c>
      <c r="D392" s="84">
        <v>1</v>
      </c>
      <c r="E392" s="84">
        <v>1</v>
      </c>
      <c r="F392" s="84">
        <v>0</v>
      </c>
      <c r="G392" s="84">
        <v>0</v>
      </c>
      <c r="H392" s="84">
        <v>1</v>
      </c>
      <c r="I392" s="84">
        <v>0</v>
      </c>
      <c r="J392" s="84">
        <v>0</v>
      </c>
    </row>
    <row r="393" spans="1:10" ht="15" x14ac:dyDescent="0.25">
      <c r="A393" s="81">
        <v>2024</v>
      </c>
      <c r="B393" s="82" t="s">
        <v>76</v>
      </c>
      <c r="C393" s="90" t="s">
        <v>152</v>
      </c>
      <c r="D393" s="84">
        <v>5</v>
      </c>
      <c r="E393" s="84">
        <v>4</v>
      </c>
      <c r="F393" s="84">
        <v>1</v>
      </c>
      <c r="G393" s="84">
        <v>0</v>
      </c>
      <c r="H393" s="84">
        <v>0</v>
      </c>
      <c r="I393" s="84">
        <v>0</v>
      </c>
      <c r="J393" s="84">
        <v>5</v>
      </c>
    </row>
    <row r="394" spans="1:10" ht="15" x14ac:dyDescent="0.25">
      <c r="A394" s="81">
        <v>2024</v>
      </c>
      <c r="B394" s="82" t="s">
        <v>77</v>
      </c>
      <c r="C394" s="90" t="s">
        <v>152</v>
      </c>
      <c r="D394" s="84">
        <v>1</v>
      </c>
      <c r="E394" s="84">
        <v>1</v>
      </c>
      <c r="F394" s="84">
        <v>0</v>
      </c>
      <c r="G394" s="84">
        <v>0</v>
      </c>
      <c r="H394" s="84">
        <v>0</v>
      </c>
      <c r="I394" s="84">
        <v>0</v>
      </c>
      <c r="J394" s="84">
        <v>1</v>
      </c>
    </row>
    <row r="395" spans="1:10" ht="15" x14ac:dyDescent="0.25">
      <c r="A395" s="81">
        <v>2024</v>
      </c>
      <c r="B395" s="82" t="s">
        <v>77</v>
      </c>
      <c r="C395" s="90" t="s">
        <v>154</v>
      </c>
      <c r="D395" s="84">
        <v>2</v>
      </c>
      <c r="E395" s="84">
        <v>2</v>
      </c>
      <c r="F395" s="84">
        <v>0</v>
      </c>
      <c r="G395" s="84">
        <v>0</v>
      </c>
      <c r="H395" s="84">
        <v>0</v>
      </c>
      <c r="I395" s="84">
        <v>0</v>
      </c>
      <c r="J395" s="84">
        <v>2</v>
      </c>
    </row>
    <row r="396" spans="1:10" ht="15" x14ac:dyDescent="0.25">
      <c r="A396" s="81">
        <v>2024</v>
      </c>
      <c r="B396" s="82" t="s">
        <v>77</v>
      </c>
      <c r="C396" s="90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0</v>
      </c>
      <c r="I396" s="84">
        <v>0</v>
      </c>
      <c r="J396" s="84">
        <v>1</v>
      </c>
    </row>
    <row r="397" spans="1:10" x14ac:dyDescent="0.2">
      <c r="A397" s="81">
        <v>2024</v>
      </c>
      <c r="B397" s="82" t="s">
        <v>77</v>
      </c>
      <c r="C397" s="83" t="s">
        <v>153</v>
      </c>
      <c r="D397" s="84">
        <v>1</v>
      </c>
      <c r="E397" s="84">
        <v>0</v>
      </c>
      <c r="F397" s="84">
        <v>0</v>
      </c>
      <c r="G397" s="84">
        <v>1</v>
      </c>
      <c r="H397" s="84">
        <v>0</v>
      </c>
      <c r="I397" s="84">
        <v>0</v>
      </c>
      <c r="J397" s="84">
        <v>1</v>
      </c>
    </row>
    <row r="398" spans="1:10" ht="15" x14ac:dyDescent="0.25">
      <c r="A398" s="81">
        <v>2025</v>
      </c>
      <c r="B398" s="82" t="s">
        <v>66</v>
      </c>
      <c r="C398" s="90" t="s">
        <v>152</v>
      </c>
      <c r="D398" s="84">
        <v>6</v>
      </c>
      <c r="E398" s="84">
        <v>1</v>
      </c>
      <c r="F398" s="84">
        <v>3</v>
      </c>
      <c r="G398" s="84">
        <v>2</v>
      </c>
      <c r="H398" s="84">
        <v>0</v>
      </c>
      <c r="I398" s="84">
        <v>0</v>
      </c>
      <c r="J398" s="84">
        <v>6</v>
      </c>
    </row>
    <row r="399" spans="1:10" ht="15" x14ac:dyDescent="0.25">
      <c r="A399" s="81">
        <v>2025</v>
      </c>
      <c r="B399" s="82" t="s">
        <v>67</v>
      </c>
      <c r="C399" s="90" t="s">
        <v>153</v>
      </c>
      <c r="D399" s="84">
        <v>18</v>
      </c>
      <c r="E399" s="84">
        <v>0</v>
      </c>
      <c r="F399" s="84">
        <v>0</v>
      </c>
      <c r="G399" s="84">
        <v>17</v>
      </c>
      <c r="H399" s="84">
        <v>0</v>
      </c>
      <c r="I399" s="84">
        <v>0</v>
      </c>
      <c r="J399" s="84">
        <v>17</v>
      </c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 C388:C399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06"/>
  <sheetViews>
    <sheetView showGridLines="0" topLeftCell="C2" zoomScale="70" zoomScaleNormal="70" workbookViewId="0">
      <pane ySplit="1" topLeftCell="A386" activePane="bottomLeft" state="frozen"/>
      <selection activeCell="A2" sqref="A2"/>
      <selection pane="bottomLeft" activeCell="H410" sqref="H410"/>
    </sheetView>
  </sheetViews>
  <sheetFormatPr defaultColWidth="9.140625" defaultRowHeight="14.25" x14ac:dyDescent="0.2"/>
  <cols>
    <col min="1" max="1" width="7.140625" style="1" customWidth="1"/>
    <col min="2" max="2" width="10.85546875" style="1" customWidth="1"/>
    <col min="3" max="3" width="105" style="1" customWidth="1"/>
    <col min="4" max="4" width="16.140625" style="1" customWidth="1"/>
    <col min="5" max="6" width="15.28515625" style="1" customWidth="1"/>
    <col min="7" max="7" width="14.7109375" style="1" customWidth="1"/>
    <col min="8" max="9" width="13.5703125" style="1" customWidth="1"/>
    <col min="10" max="10" width="14.5703125" style="1" customWidth="1"/>
    <col min="11" max="16384" width="9.140625" style="1"/>
  </cols>
  <sheetData>
    <row r="1" spans="1:11" ht="15" x14ac:dyDescent="0.25">
      <c r="A1" s="2"/>
      <c r="B1" s="3"/>
      <c r="C1" s="3"/>
      <c r="D1" s="3"/>
      <c r="E1" s="127" t="s">
        <v>0</v>
      </c>
      <c r="F1" s="127"/>
      <c r="G1" s="127"/>
      <c r="H1" s="3"/>
      <c r="I1" s="3"/>
      <c r="J1" s="3"/>
    </row>
    <row r="2" spans="1:11" ht="42.75" customHeight="1" x14ac:dyDescent="0.2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2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2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2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2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2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2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2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2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2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2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2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2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2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2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2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2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2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2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2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2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2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2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2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2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2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2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2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2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2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2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2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2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2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2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2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2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2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2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2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2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2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2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2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2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2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2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2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2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2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2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2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2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2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2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2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2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2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2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2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2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2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2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2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2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2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2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2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2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2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2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2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2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2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2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2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2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2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2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2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2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2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2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2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2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2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2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2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2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2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2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2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2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2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2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2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2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2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2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2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2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2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2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2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2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2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2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2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2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2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2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2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2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2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2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2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2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2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2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2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2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2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2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2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2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2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2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2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2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2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2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2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2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2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2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2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2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2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2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2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2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2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2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2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2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2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2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2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2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2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2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2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2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2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2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2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2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2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2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2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2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2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2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2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2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2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2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2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2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2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2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2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2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2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2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2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2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2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2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2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2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2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2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2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2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2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2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2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2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2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2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2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2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2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2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2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2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2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2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2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2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2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2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2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2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2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2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2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2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2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2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2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2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2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2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2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2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2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2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2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2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2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2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2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2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2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2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2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2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2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9</v>
      </c>
      <c r="I238" s="84">
        <v>0</v>
      </c>
      <c r="J238" s="84">
        <v>0</v>
      </c>
    </row>
    <row r="239" spans="1:10" x14ac:dyDescent="0.2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2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12</v>
      </c>
      <c r="I240" s="84">
        <v>0</v>
      </c>
      <c r="J240" s="84">
        <v>0</v>
      </c>
    </row>
    <row r="241" spans="1:10" x14ac:dyDescent="0.2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2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10</v>
      </c>
      <c r="I242" s="84">
        <v>1</v>
      </c>
      <c r="J242" s="84">
        <v>0</v>
      </c>
    </row>
    <row r="243" spans="1:10" x14ac:dyDescent="0.2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2</v>
      </c>
      <c r="I243" s="84">
        <v>0</v>
      </c>
      <c r="J243" s="84">
        <v>0</v>
      </c>
    </row>
    <row r="244" spans="1:10" x14ac:dyDescent="0.2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2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2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2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2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2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2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2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2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2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2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2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2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2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2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2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2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2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2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2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2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2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2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2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2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2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2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2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2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2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2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2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2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2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2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2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2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2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2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2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2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2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2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2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2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2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2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2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2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2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2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2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2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2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2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2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2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2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2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2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2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2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2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2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2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2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2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2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2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2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2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2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2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2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2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2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2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2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2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2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2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2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2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2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2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2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2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2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2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2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2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2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2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2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2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2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2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1</v>
      </c>
      <c r="I340" s="11">
        <v>0</v>
      </c>
      <c r="J340" s="11">
        <v>0</v>
      </c>
    </row>
    <row r="341" spans="1:10" x14ac:dyDescent="0.2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2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2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2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2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2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5" x14ac:dyDescent="0.2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2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2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2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2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2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2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2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2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2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2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2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2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2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2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2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2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2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2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2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2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2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2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2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2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2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2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2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2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2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2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2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2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2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2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2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0</v>
      </c>
    </row>
    <row r="383" spans="1:10" x14ac:dyDescent="0.2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2">
      <c r="A384" s="84">
        <v>2024</v>
      </c>
      <c r="B384" s="82" t="s">
        <v>67</v>
      </c>
      <c r="C384" s="83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2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2">
      <c r="A386" s="84">
        <v>2024</v>
      </c>
      <c r="B386" s="82" t="s">
        <v>68</v>
      </c>
      <c r="C386" s="83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2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2">
      <c r="A388" s="84">
        <v>2024</v>
      </c>
      <c r="B388" s="82" t="s">
        <v>69</v>
      </c>
      <c r="C388" s="83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2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0</v>
      </c>
      <c r="G389" s="84">
        <v>4</v>
      </c>
      <c r="H389" s="84">
        <v>4</v>
      </c>
      <c r="I389" s="84">
        <v>0</v>
      </c>
      <c r="J389" s="84">
        <v>0</v>
      </c>
    </row>
    <row r="390" spans="1:10" x14ac:dyDescent="0.2">
      <c r="A390" s="84">
        <v>2024</v>
      </c>
      <c r="B390" s="82" t="s">
        <v>69</v>
      </c>
      <c r="C390" s="83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2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ht="15" x14ac:dyDescent="0.25">
      <c r="A392" s="84">
        <v>2024</v>
      </c>
      <c r="B392" s="82" t="s">
        <v>71</v>
      </c>
      <c r="C392" s="90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20</v>
      </c>
      <c r="I392" s="84">
        <v>1</v>
      </c>
      <c r="J392" s="84">
        <v>0</v>
      </c>
    </row>
    <row r="393" spans="1:10" x14ac:dyDescent="0.2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2">
      <c r="A394" s="84">
        <v>2024</v>
      </c>
      <c r="B394" s="82" t="s">
        <v>72</v>
      </c>
      <c r="C394" s="83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5</v>
      </c>
      <c r="I394" s="84">
        <v>0</v>
      </c>
      <c r="J394" s="84">
        <v>0</v>
      </c>
    </row>
    <row r="395" spans="1:10" x14ac:dyDescent="0.2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1</v>
      </c>
      <c r="I395" s="84">
        <v>0</v>
      </c>
      <c r="J395" s="84">
        <v>0</v>
      </c>
    </row>
    <row r="396" spans="1:10" x14ac:dyDescent="0.2">
      <c r="A396" s="84">
        <v>2024</v>
      </c>
      <c r="B396" s="82" t="s">
        <v>72</v>
      </c>
      <c r="C396" s="83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2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0</v>
      </c>
    </row>
    <row r="398" spans="1:10" x14ac:dyDescent="0.2">
      <c r="A398" s="84">
        <v>2024</v>
      </c>
      <c r="B398" s="82" t="s">
        <v>74</v>
      </c>
      <c r="C398" s="83" t="s">
        <v>15</v>
      </c>
      <c r="D398" s="84">
        <v>1</v>
      </c>
      <c r="E398" s="84">
        <v>0</v>
      </c>
      <c r="F398" s="84">
        <v>1</v>
      </c>
      <c r="G398" s="84">
        <v>0</v>
      </c>
      <c r="H398" s="84">
        <v>0</v>
      </c>
      <c r="I398" s="84">
        <v>0</v>
      </c>
      <c r="J398" s="84">
        <v>1</v>
      </c>
    </row>
    <row r="399" spans="1:10" x14ac:dyDescent="0.2">
      <c r="A399" s="84">
        <v>2024</v>
      </c>
      <c r="B399" s="82" t="s">
        <v>76</v>
      </c>
      <c r="C399" s="83" t="s">
        <v>186</v>
      </c>
      <c r="D399" s="84">
        <v>3</v>
      </c>
      <c r="E399" s="84">
        <v>2</v>
      </c>
      <c r="F399" s="84">
        <v>1</v>
      </c>
      <c r="G399" s="84">
        <v>0</v>
      </c>
      <c r="H399" s="84">
        <v>1</v>
      </c>
      <c r="I399" s="84">
        <v>0</v>
      </c>
      <c r="J399" s="84">
        <v>2</v>
      </c>
    </row>
    <row r="400" spans="1:10" x14ac:dyDescent="0.2">
      <c r="A400" s="84">
        <v>2024</v>
      </c>
      <c r="B400" s="82" t="s">
        <v>76</v>
      </c>
      <c r="C400" s="83" t="s">
        <v>224</v>
      </c>
      <c r="D400" s="84">
        <v>7</v>
      </c>
      <c r="E400" s="84">
        <v>6</v>
      </c>
      <c r="F400" s="84">
        <v>1</v>
      </c>
      <c r="G400" s="84">
        <v>0</v>
      </c>
      <c r="H400" s="84">
        <v>0</v>
      </c>
      <c r="I400" s="84">
        <v>0</v>
      </c>
      <c r="J400" s="84">
        <v>6</v>
      </c>
    </row>
    <row r="401" spans="1:10" x14ac:dyDescent="0.2">
      <c r="A401" s="84">
        <v>2024</v>
      </c>
      <c r="B401" s="82" t="s">
        <v>77</v>
      </c>
      <c r="C401" s="83" t="s">
        <v>186</v>
      </c>
      <c r="D401" s="84">
        <v>1</v>
      </c>
      <c r="E401" s="84">
        <v>0</v>
      </c>
      <c r="F401" s="84">
        <v>1</v>
      </c>
      <c r="G401" s="84">
        <v>0</v>
      </c>
      <c r="H401" s="84">
        <v>0</v>
      </c>
      <c r="I401" s="84">
        <v>0</v>
      </c>
      <c r="J401" s="84">
        <v>1</v>
      </c>
    </row>
    <row r="402" spans="1:10" x14ac:dyDescent="0.2">
      <c r="A402" s="84">
        <v>2025</v>
      </c>
      <c r="B402" s="82" t="s">
        <v>66</v>
      </c>
      <c r="C402" s="83" t="s">
        <v>224</v>
      </c>
      <c r="D402" s="84">
        <v>3</v>
      </c>
      <c r="E402" s="84">
        <v>1</v>
      </c>
      <c r="F402" s="84">
        <v>1</v>
      </c>
      <c r="G402" s="84">
        <v>1</v>
      </c>
      <c r="H402" s="84">
        <v>0</v>
      </c>
      <c r="I402" s="84">
        <v>0</v>
      </c>
      <c r="J402" s="84">
        <v>3</v>
      </c>
    </row>
    <row r="403" spans="1:10" x14ac:dyDescent="0.2">
      <c r="A403" s="84">
        <v>2025</v>
      </c>
      <c r="B403" s="82" t="s">
        <v>67</v>
      </c>
      <c r="C403" s="83" t="s">
        <v>186</v>
      </c>
      <c r="D403" s="84">
        <v>1</v>
      </c>
      <c r="E403" s="84">
        <v>0</v>
      </c>
      <c r="F403" s="84">
        <v>0</v>
      </c>
      <c r="G403" s="84">
        <v>1</v>
      </c>
      <c r="H403" s="84">
        <v>0</v>
      </c>
      <c r="I403" s="84">
        <v>0</v>
      </c>
      <c r="J403" s="84">
        <v>1</v>
      </c>
    </row>
    <row r="404" spans="1:10" x14ac:dyDescent="0.2">
      <c r="A404" s="84">
        <v>2025</v>
      </c>
      <c r="B404" s="82" t="s">
        <v>67</v>
      </c>
      <c r="C404" s="83" t="s">
        <v>153</v>
      </c>
      <c r="D404" s="84">
        <v>8</v>
      </c>
      <c r="E404" s="84">
        <v>0</v>
      </c>
      <c r="F404" s="84">
        <v>0</v>
      </c>
      <c r="G404" s="84">
        <v>8</v>
      </c>
      <c r="H404" s="84">
        <v>0</v>
      </c>
      <c r="I404" s="84">
        <v>0</v>
      </c>
      <c r="J404" s="84">
        <v>8</v>
      </c>
    </row>
    <row r="405" spans="1:10" x14ac:dyDescent="0.2">
      <c r="A405" s="84">
        <v>2025</v>
      </c>
      <c r="B405" s="82" t="s">
        <v>67</v>
      </c>
      <c r="C405" s="83" t="s">
        <v>224</v>
      </c>
      <c r="D405" s="84">
        <v>3</v>
      </c>
      <c r="E405" s="84">
        <v>3</v>
      </c>
      <c r="F405" s="84">
        <v>0</v>
      </c>
      <c r="G405" s="84">
        <v>0</v>
      </c>
      <c r="H405" s="84">
        <v>0</v>
      </c>
      <c r="I405" s="84">
        <v>0</v>
      </c>
      <c r="J405" s="84">
        <v>3</v>
      </c>
    </row>
    <row r="406" spans="1:10" ht="15" x14ac:dyDescent="0.25">
      <c r="A406" s="84">
        <v>2026</v>
      </c>
      <c r="B406" s="82" t="s">
        <v>68</v>
      </c>
      <c r="C406" s="90" t="s">
        <v>224</v>
      </c>
      <c r="D406" s="84">
        <v>3</v>
      </c>
      <c r="E406" s="84">
        <v>0</v>
      </c>
      <c r="F406" s="84">
        <v>0</v>
      </c>
      <c r="G406" s="84">
        <v>3</v>
      </c>
      <c r="H406" s="84"/>
      <c r="I406" s="84"/>
      <c r="J406" s="84"/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 C398:C406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5" x14ac:dyDescent="0.25"/>
  <cols>
    <col min="1" max="1" width="5.42578125" customWidth="1"/>
    <col min="2" max="2" width="4.5703125" customWidth="1"/>
    <col min="4" max="4" width="62.85546875" style="18" customWidth="1"/>
    <col min="11" max="11" width="10.7109375" customWidth="1"/>
  </cols>
  <sheetData>
    <row r="1" spans="1:52" ht="23.25" x14ac:dyDescent="0.35">
      <c r="C1" s="119" t="s">
        <v>138</v>
      </c>
      <c r="D1" s="119"/>
    </row>
    <row r="3" spans="1:52" hidden="1" x14ac:dyDescent="0.2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2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2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2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2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2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2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2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2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2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2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2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2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2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2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2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2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25">
      <c r="K20" s="31"/>
    </row>
    <row r="21" spans="1:52" x14ac:dyDescent="0.2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2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2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2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2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2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2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2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30" x14ac:dyDescent="0.2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2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30" x14ac:dyDescent="0.2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2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2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2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2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2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2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2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2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2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2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2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2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ht="30" x14ac:dyDescent="0.2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2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25">
      <c r="K46" s="31"/>
    </row>
    <row r="47" spans="1:52" x14ac:dyDescent="0.2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2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2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2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2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2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2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2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2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2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2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30" x14ac:dyDescent="0.2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2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2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2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2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2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2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2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2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2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2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2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2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2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2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2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2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2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2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</x14:sparklineGroups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Cecilia De Campos Costa</cp:lastModifiedBy>
  <cp:lastPrinted>2016-10-26T18:21:14Z</cp:lastPrinted>
  <dcterms:created xsi:type="dcterms:W3CDTF">2016-10-20T17:31:59Z</dcterms:created>
  <dcterms:modified xsi:type="dcterms:W3CDTF">2025-04-16T14:27:02Z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