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narsilva\Downloads\"/>
    </mc:Choice>
  </mc:AlternateContent>
  <xr:revisionPtr revIDLastSave="0" documentId="13_ncr:1_{9305B92B-E1CE-4E03-BC81-968AEF20EFF7}" xr6:coauthVersionLast="47" xr6:coauthVersionMax="47" xr10:uidLastSave="{00000000-0000-0000-0000-000000000000}"/>
  <bookViews>
    <workbookView xWindow="-120" yWindow="-120" windowWidth="20730" windowHeight="11040" tabRatio="849" activeTab="2" xr2:uid="{00000000-000D-0000-FFFF-FFFF00000000}"/>
  </bookViews>
  <sheets>
    <sheet name="Resumo" sheetId="20" r:id="rId1"/>
    <sheet name="Gráficos" sheetId="21" r:id="rId2"/>
    <sheet name="Emissores - Segmentos" sheetId="10" r:id="rId3"/>
    <sheet name="Emissores - Fundos" sheetId="8" r:id="rId4"/>
    <sheet name="Emissores - Companhias" sheetId="1" r:id="rId5"/>
    <sheet name="Infrações" sheetId="22" state="hidden" r:id="rId6"/>
  </sheets>
  <externalReferences>
    <externalReference r:id="rId7"/>
  </externalReferences>
  <definedNames>
    <definedName name="_xlnm.Print_Area" localSheetId="1">Gráficos!$A$1:$Q$61</definedName>
    <definedName name="_xlnm.Print_Area" localSheetId="0">Resumo!$C$1:$O$28</definedName>
    <definedName name="Infracoes">[1]Infrações!$E$1:$AE$1</definedName>
    <definedName name="_xlnm.Print_Titles" localSheetId="4">'Emissores - Companhias'!$1:$2</definedName>
    <definedName name="_xlnm.Print_Titles" localSheetId="3">'Emissores - Fundos'!$1:$2</definedName>
    <definedName name="_xlnm.Print_Titles" localSheetId="2">'Emissores - Segmentos'!$1:$2</definedName>
    <definedName name="_xlnm.Print_Titles" localSheetId="1">Gráficos!$1:$1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Z76" i="22" l="1"/>
  <c r="AY76" i="22"/>
  <c r="AX76" i="22"/>
  <c r="AW76" i="22"/>
  <c r="AV76" i="22"/>
  <c r="AU76" i="22"/>
  <c r="AT76" i="22"/>
  <c r="AS76" i="22"/>
  <c r="AR76" i="22"/>
  <c r="AQ76" i="22"/>
  <c r="AP76" i="22"/>
  <c r="AO76" i="22"/>
  <c r="AN76" i="22"/>
  <c r="AM76" i="22"/>
  <c r="AL76" i="22"/>
  <c r="AK76" i="22"/>
  <c r="AJ76" i="22"/>
  <c r="AI76" i="22"/>
  <c r="AH76" i="22"/>
  <c r="AG76" i="22"/>
  <c r="AF76" i="22"/>
  <c r="AE76" i="22"/>
  <c r="AD76" i="22"/>
  <c r="AC76" i="22"/>
  <c r="AB76" i="22"/>
  <c r="AA76" i="22"/>
  <c r="Z76" i="22"/>
  <c r="Y76" i="22"/>
  <c r="X76" i="22"/>
  <c r="W76" i="22"/>
  <c r="V76" i="22"/>
  <c r="U76" i="22"/>
  <c r="T76" i="22"/>
  <c r="S76" i="22"/>
  <c r="R76" i="22"/>
  <c r="Q76" i="22"/>
  <c r="P76" i="22"/>
  <c r="O76" i="22"/>
  <c r="N76" i="22"/>
  <c r="M76" i="22"/>
  <c r="L76" i="22"/>
  <c r="K76" i="22"/>
  <c r="J76" i="22"/>
  <c r="I76" i="22"/>
  <c r="H76" i="22"/>
  <c r="G76" i="22"/>
  <c r="F76" i="22"/>
  <c r="E76" i="22"/>
  <c r="AZ75" i="22"/>
  <c r="AY75" i="22"/>
  <c r="AX75" i="22"/>
  <c r="AW75" i="22"/>
  <c r="AV75" i="22"/>
  <c r="AU75" i="22"/>
  <c r="AT75" i="22"/>
  <c r="AS75" i="22"/>
  <c r="AR75" i="22"/>
  <c r="AQ75" i="22"/>
  <c r="AP75" i="22"/>
  <c r="AO75" i="22"/>
  <c r="AN75" i="22"/>
  <c r="AM75" i="22"/>
  <c r="AL75" i="22"/>
  <c r="AK75" i="22"/>
  <c r="AJ75" i="22"/>
  <c r="AI75" i="22"/>
  <c r="AH75" i="22"/>
  <c r="AG75" i="22"/>
  <c r="AF75" i="22"/>
  <c r="AE75" i="22"/>
  <c r="AD75" i="22"/>
  <c r="AC75" i="22"/>
  <c r="AB75" i="22"/>
  <c r="AA75" i="22"/>
  <c r="Z75" i="22"/>
  <c r="Y75" i="22"/>
  <c r="X75" i="22"/>
  <c r="W75" i="22"/>
  <c r="V75" i="22"/>
  <c r="U75" i="22"/>
  <c r="T75" i="22"/>
  <c r="S75" i="22"/>
  <c r="R75" i="22"/>
  <c r="Q75" i="22"/>
  <c r="P75" i="22"/>
  <c r="O75" i="22"/>
  <c r="N75" i="22"/>
  <c r="M75" i="22"/>
  <c r="L75" i="22"/>
  <c r="K75" i="22"/>
  <c r="J75" i="22"/>
  <c r="I75" i="22"/>
  <c r="H75" i="22"/>
  <c r="G75" i="22"/>
  <c r="F75" i="22"/>
  <c r="E75" i="22"/>
  <c r="AZ74" i="22"/>
  <c r="AY74" i="22"/>
  <c r="AX74" i="22"/>
  <c r="AW74" i="22"/>
  <c r="AV74" i="22"/>
  <c r="AU74" i="22"/>
  <c r="AT74" i="22"/>
  <c r="AS74" i="22"/>
  <c r="AR74" i="22"/>
  <c r="AQ74" i="22"/>
  <c r="AP74" i="22"/>
  <c r="AO74" i="22"/>
  <c r="AN74" i="22"/>
  <c r="AM74" i="22"/>
  <c r="AL74" i="22"/>
  <c r="AK74" i="22"/>
  <c r="AJ74" i="22"/>
  <c r="AI74" i="22"/>
  <c r="AH74" i="22"/>
  <c r="AG74" i="22"/>
  <c r="AF74" i="22"/>
  <c r="AE74" i="22"/>
  <c r="AD74" i="22"/>
  <c r="AC74" i="22"/>
  <c r="AB74" i="22"/>
  <c r="AA74" i="22"/>
  <c r="Z74" i="22"/>
  <c r="Y74" i="22"/>
  <c r="X74" i="22"/>
  <c r="W74" i="22"/>
  <c r="V74" i="22"/>
  <c r="U74" i="22"/>
  <c r="T74" i="22"/>
  <c r="S74" i="22"/>
  <c r="R74" i="22"/>
  <c r="Q74" i="22"/>
  <c r="P74" i="22"/>
  <c r="O74" i="22"/>
  <c r="N74" i="22"/>
  <c r="M74" i="22"/>
  <c r="L74" i="22"/>
  <c r="K74" i="22"/>
  <c r="J74" i="22"/>
  <c r="I74" i="22"/>
  <c r="H74" i="22"/>
  <c r="G74" i="22"/>
  <c r="F74" i="22"/>
  <c r="E74" i="22"/>
  <c r="AZ73" i="22"/>
  <c r="AY73" i="22"/>
  <c r="AX73" i="22"/>
  <c r="AW73" i="22"/>
  <c r="AV73" i="22"/>
  <c r="AU73" i="22"/>
  <c r="AT73" i="22"/>
  <c r="AS73" i="22"/>
  <c r="AR73" i="22"/>
  <c r="AQ73" i="22"/>
  <c r="AP73" i="22"/>
  <c r="AO73" i="22"/>
  <c r="AN73" i="22"/>
  <c r="AM73" i="22"/>
  <c r="AL73" i="22"/>
  <c r="AK73" i="22"/>
  <c r="AJ73" i="22"/>
  <c r="AI73" i="22"/>
  <c r="AH73" i="22"/>
  <c r="AG73" i="22"/>
  <c r="AF73" i="22"/>
  <c r="AE73" i="22"/>
  <c r="AD73" i="22"/>
  <c r="AC73" i="22"/>
  <c r="AB73" i="22"/>
  <c r="AA73" i="22"/>
  <c r="Z73" i="22"/>
  <c r="Y73" i="22"/>
  <c r="X73" i="22"/>
  <c r="W73" i="22"/>
  <c r="V73" i="22"/>
  <c r="U73" i="22"/>
  <c r="T73" i="22"/>
  <c r="S73" i="22"/>
  <c r="R73" i="22"/>
  <c r="Q73" i="22"/>
  <c r="P73" i="22"/>
  <c r="O73" i="22"/>
  <c r="N73" i="22"/>
  <c r="M73" i="22"/>
  <c r="L73" i="22"/>
  <c r="K73" i="22"/>
  <c r="J73" i="22"/>
  <c r="I73" i="22"/>
  <c r="H73" i="22"/>
  <c r="G73" i="22"/>
  <c r="F73" i="22"/>
  <c r="E73" i="22"/>
  <c r="AZ72" i="22"/>
  <c r="AY72" i="22"/>
  <c r="AX72" i="22"/>
  <c r="AW72" i="22"/>
  <c r="AV72" i="22"/>
  <c r="AU72" i="22"/>
  <c r="AT72" i="22"/>
  <c r="AS72" i="22"/>
  <c r="AR72" i="22"/>
  <c r="AQ72" i="22"/>
  <c r="AP72" i="22"/>
  <c r="AO72" i="22"/>
  <c r="AN72" i="22"/>
  <c r="AM72" i="22"/>
  <c r="AL72" i="22"/>
  <c r="AK72" i="22"/>
  <c r="AJ72" i="22"/>
  <c r="AI72" i="22"/>
  <c r="AH72" i="22"/>
  <c r="AG72" i="22"/>
  <c r="AF72" i="22"/>
  <c r="AE72" i="22"/>
  <c r="AD72" i="22"/>
  <c r="AC72" i="22"/>
  <c r="AB72" i="22"/>
  <c r="AA72" i="22"/>
  <c r="Z72" i="22"/>
  <c r="Y72" i="22"/>
  <c r="X72" i="22"/>
  <c r="W72" i="22"/>
  <c r="V72" i="22"/>
  <c r="U72" i="22"/>
  <c r="T72" i="22"/>
  <c r="S72" i="22"/>
  <c r="R72" i="22"/>
  <c r="Q72" i="22"/>
  <c r="P72" i="22"/>
  <c r="O72" i="22"/>
  <c r="N72" i="22"/>
  <c r="M72" i="22"/>
  <c r="L72" i="22"/>
  <c r="K72" i="22"/>
  <c r="J72" i="22"/>
  <c r="I72" i="22"/>
  <c r="H72" i="22"/>
  <c r="G72" i="22"/>
  <c r="F72" i="22"/>
  <c r="E72" i="22"/>
  <c r="AZ71" i="22"/>
  <c r="AY71" i="22"/>
  <c r="AX71" i="22"/>
  <c r="AW71" i="22"/>
  <c r="AV71" i="22"/>
  <c r="AU71" i="22"/>
  <c r="AT71" i="22"/>
  <c r="AS71" i="22"/>
  <c r="AR71" i="22"/>
  <c r="AQ71" i="22"/>
  <c r="AP71" i="22"/>
  <c r="AO71" i="22"/>
  <c r="AN71" i="22"/>
  <c r="AM71" i="22"/>
  <c r="AL71" i="22"/>
  <c r="AK71" i="22"/>
  <c r="AJ71" i="22"/>
  <c r="AI71" i="22"/>
  <c r="AH71" i="22"/>
  <c r="AG71" i="22"/>
  <c r="AF71" i="22"/>
  <c r="AE71" i="22"/>
  <c r="AD71" i="22"/>
  <c r="AC71" i="22"/>
  <c r="AB71" i="22"/>
  <c r="AA71" i="22"/>
  <c r="Z71" i="22"/>
  <c r="Y71" i="22"/>
  <c r="X71" i="22"/>
  <c r="W71" i="22"/>
  <c r="V71" i="22"/>
  <c r="U71" i="22"/>
  <c r="T71" i="22"/>
  <c r="S71" i="22"/>
  <c r="R71" i="22"/>
  <c r="Q71" i="22"/>
  <c r="P71" i="22"/>
  <c r="O71" i="22"/>
  <c r="N71" i="22"/>
  <c r="M71" i="22"/>
  <c r="L71" i="22"/>
  <c r="K71" i="22"/>
  <c r="J71" i="22"/>
  <c r="I71" i="22"/>
  <c r="H71" i="22"/>
  <c r="G71" i="22"/>
  <c r="F71" i="22"/>
  <c r="E71" i="22"/>
  <c r="AZ70" i="22"/>
  <c r="AY70" i="22"/>
  <c r="AX70" i="22"/>
  <c r="AW70" i="22"/>
  <c r="AV70" i="22"/>
  <c r="AU70" i="22"/>
  <c r="AT70" i="22"/>
  <c r="AS70" i="22"/>
  <c r="AR70" i="22"/>
  <c r="AQ70" i="22"/>
  <c r="AP70" i="22"/>
  <c r="AO70" i="22"/>
  <c r="AN70" i="22"/>
  <c r="AM70" i="22"/>
  <c r="AL70" i="22"/>
  <c r="AK70" i="22"/>
  <c r="AJ70" i="22"/>
  <c r="AI70" i="22"/>
  <c r="AH70" i="22"/>
  <c r="AG70" i="22"/>
  <c r="AF70" i="22"/>
  <c r="AE70" i="22"/>
  <c r="AD70" i="22"/>
  <c r="AC70" i="22"/>
  <c r="AB70" i="22"/>
  <c r="AA70" i="22"/>
  <c r="Z70" i="22"/>
  <c r="Y70" i="22"/>
  <c r="X70" i="22"/>
  <c r="W70" i="22"/>
  <c r="V70" i="22"/>
  <c r="U70" i="22"/>
  <c r="T70" i="22"/>
  <c r="S70" i="22"/>
  <c r="R70" i="22"/>
  <c r="Q70" i="22"/>
  <c r="P70" i="22"/>
  <c r="O70" i="22"/>
  <c r="N70" i="22"/>
  <c r="M70" i="22"/>
  <c r="L70" i="22"/>
  <c r="K70" i="22"/>
  <c r="J70" i="22"/>
  <c r="I70" i="22"/>
  <c r="H70" i="22"/>
  <c r="G70" i="22"/>
  <c r="F70" i="22"/>
  <c r="E70" i="22"/>
  <c r="AZ69" i="22"/>
  <c r="AY69" i="22"/>
  <c r="AX69" i="22"/>
  <c r="AW69" i="22"/>
  <c r="AV69" i="22"/>
  <c r="AU69" i="22"/>
  <c r="AT69" i="22"/>
  <c r="AS69" i="22"/>
  <c r="AR69" i="22"/>
  <c r="AQ69" i="22"/>
  <c r="AP69" i="22"/>
  <c r="AO69" i="22"/>
  <c r="AN69" i="22"/>
  <c r="AM69" i="22"/>
  <c r="AL69" i="22"/>
  <c r="AK69" i="22"/>
  <c r="AJ69" i="22"/>
  <c r="AI69" i="22"/>
  <c r="AH69" i="22"/>
  <c r="AG69" i="22"/>
  <c r="AF69" i="22"/>
  <c r="AE69" i="22"/>
  <c r="AD69" i="22"/>
  <c r="AC69" i="22"/>
  <c r="AB69" i="22"/>
  <c r="AA69" i="22"/>
  <c r="Z69" i="22"/>
  <c r="Y69" i="22"/>
  <c r="X69" i="22"/>
  <c r="W69" i="22"/>
  <c r="V69" i="22"/>
  <c r="U69" i="22"/>
  <c r="T69" i="22"/>
  <c r="S69" i="22"/>
  <c r="R69" i="22"/>
  <c r="Q69" i="22"/>
  <c r="P69" i="22"/>
  <c r="O69" i="22"/>
  <c r="N69" i="22"/>
  <c r="M69" i="22"/>
  <c r="L69" i="22"/>
  <c r="K69" i="22"/>
  <c r="J69" i="22"/>
  <c r="I69" i="22"/>
  <c r="H69" i="22"/>
  <c r="G69" i="22"/>
  <c r="F69" i="22"/>
  <c r="E69" i="22"/>
  <c r="AZ68" i="22"/>
  <c r="AY68" i="22"/>
  <c r="AX68" i="22"/>
  <c r="AW68" i="22"/>
  <c r="AV68" i="22"/>
  <c r="AU68" i="22"/>
  <c r="AT68" i="22"/>
  <c r="AS68" i="22"/>
  <c r="AR68" i="22"/>
  <c r="AQ68" i="22"/>
  <c r="AP68" i="22"/>
  <c r="AO68" i="22"/>
  <c r="AN68" i="22"/>
  <c r="AM68" i="22"/>
  <c r="AL68" i="22"/>
  <c r="AK68" i="22"/>
  <c r="AJ68" i="22"/>
  <c r="AI68" i="22"/>
  <c r="AH68" i="22"/>
  <c r="AG68" i="22"/>
  <c r="AF68" i="22"/>
  <c r="AE68" i="22"/>
  <c r="AD68" i="22"/>
  <c r="AC68" i="22"/>
  <c r="AB68" i="22"/>
  <c r="AA68" i="22"/>
  <c r="Z68" i="22"/>
  <c r="Y68" i="22"/>
  <c r="X68" i="22"/>
  <c r="W68" i="22"/>
  <c r="V68" i="22"/>
  <c r="U68" i="22"/>
  <c r="T68" i="22"/>
  <c r="S68" i="22"/>
  <c r="R68" i="22"/>
  <c r="Q68" i="22"/>
  <c r="P68" i="22"/>
  <c r="O68" i="22"/>
  <c r="N68" i="22"/>
  <c r="M68" i="22"/>
  <c r="L68" i="22"/>
  <c r="K68" i="22"/>
  <c r="J68" i="22"/>
  <c r="I68" i="22"/>
  <c r="H68" i="22"/>
  <c r="G68" i="22"/>
  <c r="F68" i="22"/>
  <c r="E68" i="22"/>
  <c r="AZ67" i="22"/>
  <c r="AY67" i="22"/>
  <c r="AX67" i="22"/>
  <c r="AW67" i="22"/>
  <c r="AV67" i="22"/>
  <c r="AU67" i="22"/>
  <c r="AT67" i="22"/>
  <c r="AS67" i="22"/>
  <c r="AR67" i="22"/>
  <c r="AQ67" i="22"/>
  <c r="AP67" i="22"/>
  <c r="AO67" i="22"/>
  <c r="AN67" i="22"/>
  <c r="AM67" i="22"/>
  <c r="AL67" i="22"/>
  <c r="AK67" i="22"/>
  <c r="AJ67" i="22"/>
  <c r="AI67" i="22"/>
  <c r="AH67" i="22"/>
  <c r="AG67" i="22"/>
  <c r="AF67" i="22"/>
  <c r="AE67" i="22"/>
  <c r="AD67" i="22"/>
  <c r="AC67" i="22"/>
  <c r="AB67" i="22"/>
  <c r="AA67" i="22"/>
  <c r="Z67" i="22"/>
  <c r="Y67" i="22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F67" i="22"/>
  <c r="E67" i="22"/>
  <c r="AZ66" i="22"/>
  <c r="AY66" i="22"/>
  <c r="AX66" i="22"/>
  <c r="AW66" i="22"/>
  <c r="AV66" i="22"/>
  <c r="AU66" i="22"/>
  <c r="AT66" i="22"/>
  <c r="AS66" i="22"/>
  <c r="AR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AD66" i="22"/>
  <c r="AC66" i="22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AZ65" i="22"/>
  <c r="AY65" i="22"/>
  <c r="AX65" i="22"/>
  <c r="AW65" i="22"/>
  <c r="AV65" i="22"/>
  <c r="AU65" i="22"/>
  <c r="AT65" i="22"/>
  <c r="AS65" i="22"/>
  <c r="AR65" i="22"/>
  <c r="AQ65" i="22"/>
  <c r="AP65" i="22"/>
  <c r="AO65" i="22"/>
  <c r="AN65" i="22"/>
  <c r="AM65" i="22"/>
  <c r="AL65" i="22"/>
  <c r="AK65" i="22"/>
  <c r="AJ65" i="22"/>
  <c r="AI65" i="22"/>
  <c r="AH65" i="22"/>
  <c r="AG65" i="22"/>
  <c r="AF65" i="22"/>
  <c r="AE65" i="22"/>
  <c r="AD65" i="22"/>
  <c r="AC65" i="22"/>
  <c r="AB65" i="22"/>
  <c r="AA65" i="22"/>
  <c r="Z65" i="22"/>
  <c r="Y65" i="22"/>
  <c r="X65" i="22"/>
  <c r="W65" i="22"/>
  <c r="V65" i="22"/>
  <c r="U65" i="22"/>
  <c r="T65" i="22"/>
  <c r="S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E65" i="22"/>
  <c r="AZ64" i="22"/>
  <c r="AY64" i="22"/>
  <c r="AX64" i="22"/>
  <c r="AW64" i="22"/>
  <c r="AV64" i="22"/>
  <c r="AU64" i="22"/>
  <c r="AT64" i="22"/>
  <c r="AS64" i="22"/>
  <c r="AR64" i="22"/>
  <c r="AQ64" i="22"/>
  <c r="AP64" i="22"/>
  <c r="AO64" i="22"/>
  <c r="AN64" i="22"/>
  <c r="AM64" i="22"/>
  <c r="AL64" i="22"/>
  <c r="AK64" i="22"/>
  <c r="AJ64" i="22"/>
  <c r="AI64" i="22"/>
  <c r="AH64" i="22"/>
  <c r="AG64" i="22"/>
  <c r="AF64" i="22"/>
  <c r="AE64" i="22"/>
  <c r="AD64" i="22"/>
  <c r="AC64" i="22"/>
  <c r="AB64" i="22"/>
  <c r="AA64" i="22"/>
  <c r="Z64" i="22"/>
  <c r="Y64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K64" i="22"/>
  <c r="J64" i="22"/>
  <c r="I64" i="22"/>
  <c r="H64" i="22"/>
  <c r="G64" i="22"/>
  <c r="F64" i="22"/>
  <c r="E64" i="22"/>
  <c r="AZ63" i="22"/>
  <c r="AY63" i="22"/>
  <c r="AX63" i="22"/>
  <c r="AW63" i="22"/>
  <c r="AV63" i="22"/>
  <c r="AU63" i="22"/>
  <c r="AT63" i="22"/>
  <c r="AS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M63" i="22"/>
  <c r="L63" i="22"/>
  <c r="K63" i="22"/>
  <c r="J63" i="22"/>
  <c r="I63" i="22"/>
  <c r="H63" i="22"/>
  <c r="G63" i="22"/>
  <c r="F63" i="22"/>
  <c r="E63" i="22"/>
  <c r="AZ62" i="22"/>
  <c r="AY62" i="22"/>
  <c r="AX62" i="22"/>
  <c r="AW62" i="22"/>
  <c r="AV62" i="22"/>
  <c r="AU62" i="22"/>
  <c r="AT62" i="22"/>
  <c r="AS62" i="22"/>
  <c r="AR62" i="22"/>
  <c r="AQ62" i="22"/>
  <c r="AP62" i="22"/>
  <c r="AO62" i="22"/>
  <c r="AN62" i="22"/>
  <c r="AM62" i="22"/>
  <c r="AL62" i="22"/>
  <c r="AK62" i="22"/>
  <c r="AJ62" i="22"/>
  <c r="AI62" i="22"/>
  <c r="AH62" i="22"/>
  <c r="AG62" i="22"/>
  <c r="AF62" i="22"/>
  <c r="AE62" i="22"/>
  <c r="AD62" i="22"/>
  <c r="AC62" i="22"/>
  <c r="AB62" i="22"/>
  <c r="AA62" i="22"/>
  <c r="Z62" i="22"/>
  <c r="Y62" i="22"/>
  <c r="X62" i="22"/>
  <c r="W62" i="22"/>
  <c r="V62" i="22"/>
  <c r="U62" i="22"/>
  <c r="T62" i="22"/>
  <c r="S62" i="22"/>
  <c r="R62" i="22"/>
  <c r="Q62" i="22"/>
  <c r="P62" i="22"/>
  <c r="O62" i="22"/>
  <c r="N62" i="22"/>
  <c r="M62" i="22"/>
  <c r="L62" i="22"/>
  <c r="K62" i="22"/>
  <c r="J62" i="22"/>
  <c r="I62" i="22"/>
  <c r="H62" i="22"/>
  <c r="G62" i="22"/>
  <c r="F62" i="22"/>
  <c r="E62" i="22"/>
  <c r="AZ61" i="22"/>
  <c r="AY61" i="22"/>
  <c r="AX61" i="22"/>
  <c r="AW61" i="22"/>
  <c r="AV61" i="22"/>
  <c r="AU61" i="22"/>
  <c r="AT61" i="22"/>
  <c r="AS61" i="22"/>
  <c r="AR61" i="22"/>
  <c r="AQ61" i="22"/>
  <c r="AP61" i="22"/>
  <c r="AO61" i="22"/>
  <c r="AN61" i="22"/>
  <c r="AM61" i="22"/>
  <c r="AL61" i="22"/>
  <c r="AK61" i="22"/>
  <c r="AJ61" i="22"/>
  <c r="AI61" i="22"/>
  <c r="AH61" i="22"/>
  <c r="AG61" i="22"/>
  <c r="AF61" i="22"/>
  <c r="AE61" i="22"/>
  <c r="AD61" i="22"/>
  <c r="AC61" i="22"/>
  <c r="AB61" i="22"/>
  <c r="AA61" i="22"/>
  <c r="Z61" i="22"/>
  <c r="Y61" i="22"/>
  <c r="X61" i="22"/>
  <c r="W61" i="22"/>
  <c r="V61" i="22"/>
  <c r="U61" i="22"/>
  <c r="T61" i="22"/>
  <c r="S61" i="22"/>
  <c r="R61" i="22"/>
  <c r="Q61" i="22"/>
  <c r="P61" i="22"/>
  <c r="O61" i="22"/>
  <c r="N61" i="22"/>
  <c r="M61" i="22"/>
  <c r="L61" i="22"/>
  <c r="K61" i="22"/>
  <c r="J61" i="22"/>
  <c r="I61" i="22"/>
  <c r="H61" i="22"/>
  <c r="G61" i="22"/>
  <c r="F61" i="22"/>
  <c r="E61" i="22"/>
  <c r="AZ60" i="22"/>
  <c r="AY60" i="22"/>
  <c r="AX60" i="22"/>
  <c r="AW60" i="22"/>
  <c r="AV60" i="22"/>
  <c r="AU60" i="22"/>
  <c r="AT60" i="22"/>
  <c r="AS60" i="22"/>
  <c r="AR60" i="22"/>
  <c r="AQ60" i="22"/>
  <c r="AP60" i="22"/>
  <c r="AO60" i="22"/>
  <c r="AN60" i="22"/>
  <c r="AM60" i="22"/>
  <c r="AL60" i="22"/>
  <c r="AK60" i="22"/>
  <c r="AJ60" i="22"/>
  <c r="AI60" i="22"/>
  <c r="AH60" i="22"/>
  <c r="AG60" i="22"/>
  <c r="AF60" i="22"/>
  <c r="AE60" i="22"/>
  <c r="AD60" i="22"/>
  <c r="AC60" i="22"/>
  <c r="AB60" i="22"/>
  <c r="AA60" i="22"/>
  <c r="Z60" i="22"/>
  <c r="Y60" i="22"/>
  <c r="X60" i="22"/>
  <c r="W60" i="22"/>
  <c r="V60" i="22"/>
  <c r="U60" i="22"/>
  <c r="T60" i="22"/>
  <c r="S60" i="22"/>
  <c r="R60" i="22"/>
  <c r="Q60" i="22"/>
  <c r="P60" i="22"/>
  <c r="O60" i="22"/>
  <c r="N60" i="22"/>
  <c r="M60" i="22"/>
  <c r="L60" i="22"/>
  <c r="K60" i="22"/>
  <c r="J60" i="22"/>
  <c r="I60" i="22"/>
  <c r="H60" i="22"/>
  <c r="G60" i="22"/>
  <c r="F60" i="22"/>
  <c r="E60" i="22"/>
  <c r="AZ59" i="22"/>
  <c r="AY59" i="22"/>
  <c r="AX59" i="22"/>
  <c r="AW59" i="22"/>
  <c r="AV59" i="22"/>
  <c r="AU59" i="22"/>
  <c r="AT59" i="22"/>
  <c r="AS59" i="22"/>
  <c r="AR59" i="22"/>
  <c r="AQ59" i="22"/>
  <c r="AP59" i="22"/>
  <c r="AO59" i="22"/>
  <c r="AN59" i="22"/>
  <c r="AM59" i="22"/>
  <c r="AL59" i="22"/>
  <c r="AK59" i="22"/>
  <c r="AJ59" i="22"/>
  <c r="AI59" i="22"/>
  <c r="AH59" i="22"/>
  <c r="AG59" i="22"/>
  <c r="AF59" i="22"/>
  <c r="AE59" i="22"/>
  <c r="AD59" i="22"/>
  <c r="AC59" i="22"/>
  <c r="AB59" i="22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M59" i="22"/>
  <c r="L59" i="22"/>
  <c r="K59" i="22"/>
  <c r="J59" i="22"/>
  <c r="I59" i="22"/>
  <c r="H59" i="22"/>
  <c r="G59" i="22"/>
  <c r="F59" i="22"/>
  <c r="E59" i="22"/>
  <c r="AZ58" i="22"/>
  <c r="AY58" i="22"/>
  <c r="AX58" i="22"/>
  <c r="AW58" i="22"/>
  <c r="AV58" i="22"/>
  <c r="AU58" i="22"/>
  <c r="AT58" i="22"/>
  <c r="AS58" i="22"/>
  <c r="AR58" i="22"/>
  <c r="AQ58" i="22"/>
  <c r="AP58" i="22"/>
  <c r="AO58" i="22"/>
  <c r="AN58" i="22"/>
  <c r="AM58" i="22"/>
  <c r="AL58" i="22"/>
  <c r="AK58" i="22"/>
  <c r="AJ58" i="22"/>
  <c r="AI58" i="22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AZ57" i="22"/>
  <c r="AY57" i="22"/>
  <c r="AX57" i="22"/>
  <c r="AW57" i="22"/>
  <c r="AV57" i="22"/>
  <c r="AU57" i="22"/>
  <c r="AT57" i="22"/>
  <c r="AS57" i="22"/>
  <c r="AR57" i="22"/>
  <c r="AQ57" i="22"/>
  <c r="AP57" i="22"/>
  <c r="AO57" i="22"/>
  <c r="AN57" i="22"/>
  <c r="AM57" i="22"/>
  <c r="AL57" i="22"/>
  <c r="AK57" i="22"/>
  <c r="AJ57" i="22"/>
  <c r="AI57" i="22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AL56" i="22"/>
  <c r="AK56" i="22"/>
  <c r="AJ56" i="22"/>
  <c r="AI56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AZ55" i="22"/>
  <c r="AY55" i="22"/>
  <c r="AX55" i="22"/>
  <c r="AW55" i="22"/>
  <c r="AV55" i="22"/>
  <c r="AU55" i="22"/>
  <c r="AT55" i="22"/>
  <c r="AS55" i="22"/>
  <c r="AR55" i="22"/>
  <c r="AQ55" i="22"/>
  <c r="AP55" i="22"/>
  <c r="AO55" i="22"/>
  <c r="AN55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AZ54" i="22"/>
  <c r="AY54" i="22"/>
  <c r="AX54" i="22"/>
  <c r="AW54" i="22"/>
  <c r="AV54" i="22"/>
  <c r="AU54" i="22"/>
  <c r="AT54" i="22"/>
  <c r="AS54" i="22"/>
  <c r="AR54" i="22"/>
  <c r="AQ54" i="22"/>
  <c r="AP54" i="22"/>
  <c r="AO54" i="22"/>
  <c r="AN54" i="22"/>
  <c r="AM54" i="22"/>
  <c r="AL54" i="22"/>
  <c r="AK54" i="22"/>
  <c r="AJ54" i="22"/>
  <c r="AI54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AZ53" i="22"/>
  <c r="AY53" i="22"/>
  <c r="AX53" i="22"/>
  <c r="AW53" i="22"/>
  <c r="AV53" i="22"/>
  <c r="AU53" i="22"/>
  <c r="AT53" i="22"/>
  <c r="AS53" i="22"/>
  <c r="AR53" i="22"/>
  <c r="AQ53" i="22"/>
  <c r="AP53" i="22"/>
  <c r="AO53" i="22"/>
  <c r="AN53" i="22"/>
  <c r="AM53" i="22"/>
  <c r="AL53" i="22"/>
  <c r="AK53" i="22"/>
  <c r="AJ53" i="22"/>
  <c r="AI53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AZ52" i="22"/>
  <c r="AY52" i="22"/>
  <c r="AX52" i="22"/>
  <c r="AW52" i="22"/>
  <c r="AV52" i="22"/>
  <c r="AU52" i="22"/>
  <c r="AT52" i="22"/>
  <c r="AS52" i="22"/>
  <c r="AR52" i="22"/>
  <c r="AQ52" i="22"/>
  <c r="AP52" i="22"/>
  <c r="AO52" i="22"/>
  <c r="AN52" i="22"/>
  <c r="AM52" i="22"/>
  <c r="AL52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AZ51" i="22"/>
  <c r="AY51" i="22"/>
  <c r="AX51" i="22"/>
  <c r="AW51" i="22"/>
  <c r="AV51" i="22"/>
  <c r="AU51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AZ50" i="22"/>
  <c r="AY50" i="22"/>
  <c r="AX50" i="22"/>
  <c r="AW50" i="22"/>
  <c r="AV50" i="22"/>
  <c r="AU50" i="22"/>
  <c r="AT50" i="22"/>
  <c r="AS50" i="22"/>
  <c r="AR50" i="22"/>
  <c r="AQ50" i="22"/>
  <c r="AP50" i="22"/>
  <c r="AO50" i="22"/>
  <c r="AN50" i="22"/>
  <c r="AM50" i="22"/>
  <c r="AL50" i="22"/>
  <c r="AK50" i="22"/>
  <c r="AJ50" i="22"/>
  <c r="AI50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AZ49" i="22"/>
  <c r="AY49" i="22"/>
  <c r="AX49" i="22"/>
  <c r="AW49" i="22"/>
  <c r="AV49" i="22"/>
  <c r="AU49" i="22"/>
  <c r="AT49" i="22"/>
  <c r="AS49" i="22"/>
  <c r="AR49" i="22"/>
  <c r="AQ49" i="22"/>
  <c r="AP49" i="22"/>
  <c r="AO49" i="22"/>
  <c r="AN49" i="22"/>
  <c r="AM49" i="22"/>
  <c r="AL49" i="22"/>
  <c r="AK49" i="22"/>
  <c r="AJ49" i="22"/>
  <c r="AI49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AZ48" i="22"/>
  <c r="AY48" i="22"/>
  <c r="AX48" i="22"/>
  <c r="AW48" i="22"/>
  <c r="AV48" i="22"/>
  <c r="AU48" i="22"/>
  <c r="AT48" i="22"/>
  <c r="AS48" i="22"/>
  <c r="AR48" i="22"/>
  <c r="AQ48" i="22"/>
  <c r="AP48" i="22"/>
  <c r="AO48" i="22"/>
  <c r="AN48" i="22"/>
  <c r="AM48" i="22"/>
  <c r="AL48" i="22"/>
  <c r="AK48" i="22"/>
  <c r="AJ48" i="22"/>
  <c r="AI48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AZ45" i="22"/>
  <c r="AY45" i="22"/>
  <c r="AX45" i="22"/>
  <c r="AW45" i="22"/>
  <c r="AV45" i="22"/>
  <c r="AU45" i="22"/>
  <c r="AT45" i="22"/>
  <c r="AS45" i="22"/>
  <c r="AR45" i="22"/>
  <c r="AQ45" i="22"/>
  <c r="AP45" i="22"/>
  <c r="AO45" i="22"/>
  <c r="AN45" i="22"/>
  <c r="AM45" i="22"/>
  <c r="AL45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AZ44" i="22"/>
  <c r="AY44" i="22"/>
  <c r="AX44" i="22"/>
  <c r="AW44" i="22"/>
  <c r="AV44" i="22"/>
  <c r="AU44" i="22"/>
  <c r="AT44" i="22"/>
  <c r="AS44" i="22"/>
  <c r="AR44" i="22"/>
  <c r="AQ44" i="22"/>
  <c r="AP44" i="22"/>
  <c r="AO44" i="22"/>
  <c r="AN44" i="22"/>
  <c r="AM44" i="22"/>
  <c r="AL44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AZ43" i="22"/>
  <c r="AY43" i="22"/>
  <c r="AX43" i="22"/>
  <c r="AW43" i="22"/>
  <c r="AV43" i="22"/>
  <c r="AU43" i="22"/>
  <c r="AT43" i="22"/>
  <c r="AS43" i="22"/>
  <c r="AR43" i="22"/>
  <c r="AQ43" i="22"/>
  <c r="AP43" i="22"/>
  <c r="AO43" i="22"/>
  <c r="AN43" i="22"/>
  <c r="AM43" i="22"/>
  <c r="AL43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AZ42" i="22"/>
  <c r="AY42" i="22"/>
  <c r="AX42" i="22"/>
  <c r="AW42" i="22"/>
  <c r="AV42" i="22"/>
  <c r="AU42" i="22"/>
  <c r="AT42" i="22"/>
  <c r="AS42" i="22"/>
  <c r="AR42" i="22"/>
  <c r="AQ42" i="22"/>
  <c r="AP42" i="22"/>
  <c r="AO42" i="22"/>
  <c r="AN42" i="22"/>
  <c r="AM42" i="22"/>
  <c r="AL42" i="22"/>
  <c r="AK42" i="22"/>
  <c r="AJ42" i="22"/>
  <c r="AI42" i="22"/>
  <c r="AH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AZ41" i="22"/>
  <c r="AY41" i="22"/>
  <c r="AX41" i="22"/>
  <c r="AW41" i="22"/>
  <c r="AV41" i="22"/>
  <c r="AU41" i="22"/>
  <c r="AT41" i="22"/>
  <c r="AS41" i="22"/>
  <c r="AR41" i="22"/>
  <c r="AQ41" i="22"/>
  <c r="AP41" i="22"/>
  <c r="AO41" i="22"/>
  <c r="AN41" i="22"/>
  <c r="AM41" i="22"/>
  <c r="AL41" i="22"/>
  <c r="AK41" i="22"/>
  <c r="AJ41" i="22"/>
  <c r="AI41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AZ40" i="22"/>
  <c r="AY40" i="22"/>
  <c r="AX40" i="22"/>
  <c r="AW40" i="22"/>
  <c r="AV40" i="22"/>
  <c r="AU40" i="22"/>
  <c r="AT40" i="22"/>
  <c r="AS40" i="22"/>
  <c r="AR40" i="22"/>
  <c r="AQ40" i="22"/>
  <c r="AP40" i="22"/>
  <c r="AO40" i="22"/>
  <c r="AN40" i="22"/>
  <c r="AM40" i="22"/>
  <c r="AL40" i="22"/>
  <c r="AK40" i="22"/>
  <c r="AJ40" i="22"/>
  <c r="AI40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AZ39" i="22"/>
  <c r="AY39" i="22"/>
  <c r="AX39" i="22"/>
  <c r="AW39" i="22"/>
  <c r="AV39" i="22"/>
  <c r="AU39" i="22"/>
  <c r="AT39" i="22"/>
  <c r="AS39" i="22"/>
  <c r="AR39" i="22"/>
  <c r="AQ39" i="22"/>
  <c r="AP39" i="22"/>
  <c r="AO39" i="22"/>
  <c r="AN39" i="22"/>
  <c r="AM39" i="22"/>
  <c r="AL39" i="22"/>
  <c r="AK39" i="22"/>
  <c r="AJ39" i="22"/>
  <c r="AI39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AZ38" i="22"/>
  <c r="AY38" i="22"/>
  <c r="AX38" i="22"/>
  <c r="AW38" i="22"/>
  <c r="AV38" i="22"/>
  <c r="AU38" i="22"/>
  <c r="AT38" i="22"/>
  <c r="AS38" i="22"/>
  <c r="AR38" i="22"/>
  <c r="AQ38" i="22"/>
  <c r="AP38" i="22"/>
  <c r="AO38" i="22"/>
  <c r="AN38" i="22"/>
  <c r="AM38" i="22"/>
  <c r="AL38" i="22"/>
  <c r="AK38" i="22"/>
  <c r="AJ38" i="22"/>
  <c r="AI38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AZ37" i="22"/>
  <c r="AY37" i="22"/>
  <c r="AX37" i="22"/>
  <c r="AW37" i="22"/>
  <c r="AV37" i="22"/>
  <c r="AU37" i="22"/>
  <c r="AT37" i="22"/>
  <c r="AS37" i="22"/>
  <c r="AR37" i="22"/>
  <c r="AQ37" i="22"/>
  <c r="AP37" i="22"/>
  <c r="AO37" i="22"/>
  <c r="AN37" i="22"/>
  <c r="AM37" i="22"/>
  <c r="AL37" i="22"/>
  <c r="AK37" i="22"/>
  <c r="AJ37" i="22"/>
  <c r="AI37" i="22"/>
  <c r="AH37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E37" i="22"/>
  <c r="AZ36" i="22"/>
  <c r="AY36" i="22"/>
  <c r="AX36" i="22"/>
  <c r="AW36" i="22"/>
  <c r="AV36" i="22"/>
  <c r="AU36" i="22"/>
  <c r="AT36" i="22"/>
  <c r="AS36" i="22"/>
  <c r="AR36" i="22"/>
  <c r="AQ36" i="22"/>
  <c r="AP36" i="22"/>
  <c r="AO36" i="22"/>
  <c r="AN36" i="22"/>
  <c r="AM36" i="22"/>
  <c r="AL36" i="22"/>
  <c r="AK36" i="22"/>
  <c r="AJ36" i="22"/>
  <c r="AI36" i="22"/>
  <c r="AH36" i="22"/>
  <c r="AG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AZ35" i="22"/>
  <c r="AY35" i="22"/>
  <c r="AX35" i="22"/>
  <c r="AW35" i="22"/>
  <c r="AV35" i="22"/>
  <c r="AU35" i="22"/>
  <c r="AT35" i="22"/>
  <c r="AS35" i="22"/>
  <c r="AR35" i="22"/>
  <c r="AQ35" i="22"/>
  <c r="AP35" i="22"/>
  <c r="AO35" i="22"/>
  <c r="AN35" i="22"/>
  <c r="AM35" i="22"/>
  <c r="AL35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AZ34" i="22"/>
  <c r="AY34" i="22"/>
  <c r="AX34" i="22"/>
  <c r="AW34" i="22"/>
  <c r="AV34" i="22"/>
  <c r="AU34" i="22"/>
  <c r="AT34" i="22"/>
  <c r="AS34" i="22"/>
  <c r="AR34" i="22"/>
  <c r="AQ34" i="22"/>
  <c r="AP34" i="22"/>
  <c r="AO34" i="22"/>
  <c r="AN34" i="22"/>
  <c r="AM34" i="22"/>
  <c r="AL34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AZ33" i="22"/>
  <c r="AY33" i="22"/>
  <c r="AX33" i="22"/>
  <c r="AW33" i="22"/>
  <c r="AV33" i="22"/>
  <c r="AU33" i="22"/>
  <c r="AT33" i="22"/>
  <c r="AS33" i="22"/>
  <c r="AR33" i="22"/>
  <c r="AQ33" i="22"/>
  <c r="AP33" i="22"/>
  <c r="AO33" i="22"/>
  <c r="AN33" i="22"/>
  <c r="AM33" i="22"/>
  <c r="AL33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AZ32" i="22"/>
  <c r="AY32" i="22"/>
  <c r="AX32" i="22"/>
  <c r="AW32" i="22"/>
  <c r="AV32" i="22"/>
  <c r="AU32" i="22"/>
  <c r="AT32" i="22"/>
  <c r="AS32" i="22"/>
  <c r="AR32" i="22"/>
  <c r="AQ32" i="22"/>
  <c r="AP32" i="22"/>
  <c r="AO32" i="22"/>
  <c r="AN32" i="22"/>
  <c r="AM32" i="22"/>
  <c r="AL32" i="22"/>
  <c r="AK32" i="22"/>
  <c r="AJ32" i="22"/>
  <c r="AI32" i="22"/>
  <c r="AH32" i="22"/>
  <c r="AG32" i="22"/>
  <c r="AF32" i="22"/>
  <c r="AE32" i="22"/>
  <c r="AD32" i="22"/>
  <c r="AC32" i="22"/>
  <c r="AB32" i="22"/>
  <c r="AA32" i="22"/>
  <c r="Z32" i="22"/>
  <c r="Y32" i="22"/>
  <c r="X32" i="22"/>
  <c r="W32" i="22"/>
  <c r="V32" i="22"/>
  <c r="U32" i="22"/>
  <c r="T32" i="22"/>
  <c r="S32" i="22"/>
  <c r="R32" i="22"/>
  <c r="Q32" i="22"/>
  <c r="P32" i="22"/>
  <c r="O32" i="22"/>
  <c r="N32" i="22"/>
  <c r="M32" i="22"/>
  <c r="L32" i="22"/>
  <c r="K32" i="22"/>
  <c r="J32" i="22"/>
  <c r="I32" i="22"/>
  <c r="H32" i="22"/>
  <c r="G32" i="22"/>
  <c r="F32" i="22"/>
  <c r="E32" i="22"/>
  <c r="AZ31" i="22"/>
  <c r="AY31" i="22"/>
  <c r="AX31" i="22"/>
  <c r="AW31" i="22"/>
  <c r="AV31" i="22"/>
  <c r="AU31" i="22"/>
  <c r="AT31" i="22"/>
  <c r="AS31" i="22"/>
  <c r="AR31" i="22"/>
  <c r="AQ31" i="22"/>
  <c r="AP31" i="22"/>
  <c r="AO31" i="22"/>
  <c r="AN31" i="22"/>
  <c r="AM31" i="22"/>
  <c r="AL31" i="22"/>
  <c r="AK31" i="22"/>
  <c r="AJ31" i="22"/>
  <c r="AI31" i="22"/>
  <c r="AH31" i="22"/>
  <c r="AG31" i="22"/>
  <c r="AF31" i="22"/>
  <c r="AE31" i="22"/>
  <c r="AD31" i="22"/>
  <c r="AC31" i="22"/>
  <c r="AB31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E31" i="22"/>
  <c r="AZ30" i="22"/>
  <c r="AY30" i="22"/>
  <c r="AX30" i="22"/>
  <c r="AW30" i="22"/>
  <c r="AV30" i="22"/>
  <c r="AU30" i="22"/>
  <c r="AT30" i="22"/>
  <c r="AS30" i="22"/>
  <c r="AR30" i="22"/>
  <c r="AQ30" i="22"/>
  <c r="AP30" i="22"/>
  <c r="AO30" i="22"/>
  <c r="AN30" i="22"/>
  <c r="AM30" i="22"/>
  <c r="AL30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AZ29" i="22"/>
  <c r="AY29" i="22"/>
  <c r="AX29" i="22"/>
  <c r="AW29" i="22"/>
  <c r="AV29" i="22"/>
  <c r="AU29" i="22"/>
  <c r="AT29" i="22"/>
  <c r="AS29" i="22"/>
  <c r="AR29" i="22"/>
  <c r="AQ29" i="22"/>
  <c r="AP29" i="22"/>
  <c r="AO29" i="22"/>
  <c r="AN29" i="22"/>
  <c r="AM29" i="22"/>
  <c r="AL29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AL28" i="22"/>
  <c r="AK28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AZ27" i="22"/>
  <c r="AY27" i="22"/>
  <c r="AX27" i="22"/>
  <c r="AW27" i="22"/>
  <c r="AV27" i="22"/>
  <c r="AU27" i="22"/>
  <c r="AT27" i="22"/>
  <c r="AS27" i="22"/>
  <c r="AR27" i="22"/>
  <c r="AQ27" i="22"/>
  <c r="AP27" i="22"/>
  <c r="AO27" i="22"/>
  <c r="AN27" i="22"/>
  <c r="AM27" i="22"/>
  <c r="AL27" i="22"/>
  <c r="AK27" i="22"/>
  <c r="AJ27" i="22"/>
  <c r="AI27" i="22"/>
  <c r="AH27" i="22"/>
  <c r="AG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AZ26" i="22"/>
  <c r="AY26" i="22"/>
  <c r="AX26" i="22"/>
  <c r="AW26" i="22"/>
  <c r="AV26" i="22"/>
  <c r="AU26" i="22"/>
  <c r="AT26" i="22"/>
  <c r="AS26" i="22"/>
  <c r="AR26" i="22"/>
  <c r="AQ26" i="22"/>
  <c r="AP26" i="22"/>
  <c r="AO26" i="22"/>
  <c r="AN26" i="22"/>
  <c r="AM26" i="22"/>
  <c r="AL26" i="22"/>
  <c r="AK26" i="22"/>
  <c r="AJ26" i="22"/>
  <c r="AI26" i="22"/>
  <c r="AH26" i="22"/>
  <c r="AG26" i="22"/>
  <c r="AF26" i="22"/>
  <c r="AE26" i="22"/>
  <c r="AD26" i="22"/>
  <c r="AC26" i="22"/>
  <c r="AB26" i="22"/>
  <c r="AA26" i="22"/>
  <c r="Z26" i="22"/>
  <c r="Y26" i="22"/>
  <c r="X26" i="22"/>
  <c r="W26" i="22"/>
  <c r="V26" i="22"/>
  <c r="U26" i="22"/>
  <c r="T26" i="22"/>
  <c r="S26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F26" i="22"/>
  <c r="E26" i="22"/>
  <c r="AZ25" i="22"/>
  <c r="AY25" i="22"/>
  <c r="AX25" i="22"/>
  <c r="AW25" i="22"/>
  <c r="AV25" i="22"/>
  <c r="AU25" i="22"/>
  <c r="AT25" i="22"/>
  <c r="AS25" i="22"/>
  <c r="AR25" i="22"/>
  <c r="AQ25" i="22"/>
  <c r="AP25" i="22"/>
  <c r="AO25" i="22"/>
  <c r="AN25" i="22"/>
  <c r="AM25" i="22"/>
  <c r="AL25" i="22"/>
  <c r="AK25" i="22"/>
  <c r="AJ25" i="22"/>
  <c r="AI25" i="22"/>
  <c r="AH25" i="22"/>
  <c r="AG25" i="22"/>
  <c r="AF25" i="22"/>
  <c r="AE25" i="22"/>
  <c r="AD25" i="22"/>
  <c r="AC25" i="22"/>
  <c r="AB25" i="22"/>
  <c r="AA25" i="22"/>
  <c r="Z25" i="22"/>
  <c r="Y25" i="22"/>
  <c r="X25" i="22"/>
  <c r="W25" i="22"/>
  <c r="V25" i="22"/>
  <c r="U25" i="22"/>
  <c r="T25" i="22"/>
  <c r="S25" i="22"/>
  <c r="R25" i="22"/>
  <c r="Q25" i="22"/>
  <c r="P25" i="22"/>
  <c r="O25" i="22"/>
  <c r="N25" i="22"/>
  <c r="M25" i="22"/>
  <c r="L25" i="22"/>
  <c r="K25" i="22"/>
  <c r="J25" i="22"/>
  <c r="I25" i="22"/>
  <c r="H25" i="22"/>
  <c r="G25" i="22"/>
  <c r="F25" i="22"/>
  <c r="E25" i="22"/>
  <c r="AZ24" i="22"/>
  <c r="AY24" i="22"/>
  <c r="AX24" i="22"/>
  <c r="AW24" i="22"/>
  <c r="AV24" i="22"/>
  <c r="AU24" i="22"/>
  <c r="AT24" i="22"/>
  <c r="AS24" i="22"/>
  <c r="AR24" i="22"/>
  <c r="AQ24" i="22"/>
  <c r="AP24" i="22"/>
  <c r="AO24" i="22"/>
  <c r="AN24" i="22"/>
  <c r="AM24" i="22"/>
  <c r="AL24" i="22"/>
  <c r="AK24" i="22"/>
  <c r="AJ24" i="22"/>
  <c r="AI24" i="22"/>
  <c r="AH24" i="22"/>
  <c r="AG24" i="22"/>
  <c r="AF24" i="22"/>
  <c r="AE24" i="22"/>
  <c r="AD24" i="22"/>
  <c r="AC24" i="22"/>
  <c r="AB24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AZ23" i="22"/>
  <c r="AY23" i="22"/>
  <c r="AX23" i="22"/>
  <c r="AW23" i="22"/>
  <c r="AV23" i="22"/>
  <c r="AU23" i="22"/>
  <c r="AT23" i="22"/>
  <c r="AS23" i="22"/>
  <c r="AR23" i="22"/>
  <c r="AQ23" i="22"/>
  <c r="AP23" i="22"/>
  <c r="AO23" i="22"/>
  <c r="AN23" i="22"/>
  <c r="AM23" i="22"/>
  <c r="AL23" i="22"/>
  <c r="AK23" i="22"/>
  <c r="AJ23" i="22"/>
  <c r="AI23" i="22"/>
  <c r="AH23" i="22"/>
  <c r="AG23" i="22"/>
  <c r="AF23" i="22"/>
  <c r="AE23" i="22"/>
  <c r="AD23" i="22"/>
  <c r="AC23" i="22"/>
  <c r="AB23" i="22"/>
  <c r="AA23" i="22"/>
  <c r="Z23" i="22"/>
  <c r="Y23" i="22"/>
  <c r="X23" i="22"/>
  <c r="W23" i="22"/>
  <c r="V23" i="22"/>
  <c r="U23" i="22"/>
  <c r="T23" i="22"/>
  <c r="S23" i="22"/>
  <c r="R23" i="22"/>
  <c r="Q23" i="22"/>
  <c r="P23" i="22"/>
  <c r="O23" i="22"/>
  <c r="N23" i="22"/>
  <c r="M23" i="22"/>
  <c r="L23" i="22"/>
  <c r="K23" i="22"/>
  <c r="J23" i="22"/>
  <c r="I23" i="22"/>
  <c r="H23" i="22"/>
  <c r="G23" i="22"/>
  <c r="F23" i="22"/>
  <c r="E23" i="22"/>
  <c r="AZ22" i="22"/>
  <c r="AY22" i="22"/>
  <c r="AX22" i="22"/>
  <c r="AW22" i="22"/>
  <c r="AV22" i="22"/>
  <c r="AU22" i="22"/>
  <c r="AT22" i="22"/>
  <c r="AS22" i="22"/>
  <c r="AR22" i="22"/>
  <c r="AQ22" i="22"/>
  <c r="AP22" i="22"/>
  <c r="AO22" i="22"/>
  <c r="AN22" i="22"/>
  <c r="AM22" i="22"/>
  <c r="AL22" i="22"/>
  <c r="AK22" i="22"/>
  <c r="AJ22" i="22"/>
  <c r="AI22" i="22"/>
  <c r="AH22" i="22"/>
  <c r="AG22" i="22"/>
  <c r="AF22" i="22"/>
  <c r="AE22" i="22"/>
  <c r="AD22" i="22"/>
  <c r="AC22" i="22"/>
  <c r="AB22" i="22"/>
  <c r="AA22" i="22"/>
  <c r="Z22" i="22"/>
  <c r="Y22" i="22"/>
  <c r="X22" i="22"/>
  <c r="W22" i="22"/>
  <c r="V22" i="22"/>
  <c r="U22" i="22"/>
  <c r="T22" i="22"/>
  <c r="S22" i="22"/>
  <c r="R22" i="22"/>
  <c r="Q22" i="22"/>
  <c r="P22" i="22"/>
  <c r="O22" i="22"/>
  <c r="N22" i="22"/>
  <c r="M22" i="22"/>
  <c r="L22" i="22"/>
  <c r="K22" i="22"/>
  <c r="J22" i="22"/>
  <c r="I22" i="22"/>
  <c r="H22" i="22"/>
  <c r="G22" i="22"/>
  <c r="F22" i="22"/>
  <c r="E22" i="22"/>
  <c r="AZ19" i="22"/>
  <c r="AY19" i="22"/>
  <c r="AX19" i="22"/>
  <c r="AW19" i="22"/>
  <c r="AV19" i="22"/>
  <c r="AU19" i="22"/>
  <c r="AT19" i="22"/>
  <c r="AS19" i="22"/>
  <c r="AR19" i="22"/>
  <c r="AQ19" i="22"/>
  <c r="AP19" i="22"/>
  <c r="AO19" i="22"/>
  <c r="AN19" i="22"/>
  <c r="AM19" i="22"/>
  <c r="AL19" i="22"/>
  <c r="AK19" i="22"/>
  <c r="AJ19" i="22"/>
  <c r="AI19" i="22"/>
  <c r="AH19" i="22"/>
  <c r="AG19" i="22"/>
  <c r="AF19" i="22"/>
  <c r="AE19" i="22"/>
  <c r="AD19" i="22"/>
  <c r="AC19" i="22"/>
  <c r="AB19" i="22"/>
  <c r="AA19" i="22"/>
  <c r="Z19" i="22"/>
  <c r="Y19" i="22"/>
  <c r="X19" i="22"/>
  <c r="W19" i="22"/>
  <c r="V19" i="22"/>
  <c r="U19" i="22"/>
  <c r="T19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AZ18" i="22"/>
  <c r="AY18" i="22"/>
  <c r="AX18" i="22"/>
  <c r="AW18" i="22"/>
  <c r="AV18" i="22"/>
  <c r="AU18" i="22"/>
  <c r="AT18" i="22"/>
  <c r="AS18" i="22"/>
  <c r="AR18" i="22"/>
  <c r="AQ18" i="22"/>
  <c r="AP18" i="22"/>
  <c r="AO18" i="22"/>
  <c r="AN18" i="22"/>
  <c r="AM18" i="22"/>
  <c r="AL18" i="22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AZ17" i="22"/>
  <c r="AY17" i="22"/>
  <c r="AX17" i="22"/>
  <c r="AW17" i="22"/>
  <c r="AV17" i="22"/>
  <c r="AU17" i="22"/>
  <c r="AT17" i="22"/>
  <c r="AS17" i="22"/>
  <c r="AR17" i="22"/>
  <c r="AQ17" i="22"/>
  <c r="AP17" i="22"/>
  <c r="AO17" i="22"/>
  <c r="AN17" i="22"/>
  <c r="AM17" i="22"/>
  <c r="AL17" i="22"/>
  <c r="AK17" i="22"/>
  <c r="AJ17" i="22"/>
  <c r="AI17" i="22"/>
  <c r="AH17" i="22"/>
  <c r="AG17" i="22"/>
  <c r="AF17" i="22"/>
  <c r="AE17" i="22"/>
  <c r="AD17" i="22"/>
  <c r="AC17" i="22"/>
  <c r="AB17" i="22"/>
  <c r="AA17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AZ16" i="22"/>
  <c r="AY16" i="22"/>
  <c r="AX16" i="22"/>
  <c r="AW16" i="22"/>
  <c r="AV16" i="22"/>
  <c r="AU16" i="22"/>
  <c r="AT16" i="22"/>
  <c r="AS16" i="22"/>
  <c r="AR16" i="22"/>
  <c r="AQ16" i="22"/>
  <c r="AP16" i="22"/>
  <c r="AO16" i="22"/>
  <c r="AN16" i="22"/>
  <c r="AM16" i="22"/>
  <c r="AL16" i="22"/>
  <c r="AK16" i="22"/>
  <c r="AJ16" i="22"/>
  <c r="AI16" i="22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AZ15" i="22"/>
  <c r="AY15" i="22"/>
  <c r="AX15" i="22"/>
  <c r="AW15" i="22"/>
  <c r="AV15" i="22"/>
  <c r="AU15" i="22"/>
  <c r="AT15" i="22"/>
  <c r="AS15" i="22"/>
  <c r="AR15" i="22"/>
  <c r="AQ15" i="22"/>
  <c r="AP15" i="22"/>
  <c r="AO15" i="22"/>
  <c r="AN15" i="22"/>
  <c r="AM15" i="22"/>
  <c r="AL15" i="22"/>
  <c r="AK15" i="22"/>
  <c r="AJ15" i="22"/>
  <c r="AI15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AZ14" i="22"/>
  <c r="AY14" i="22"/>
  <c r="AX14" i="22"/>
  <c r="AW14" i="22"/>
  <c r="AV14" i="22"/>
  <c r="AU14" i="22"/>
  <c r="AT14" i="22"/>
  <c r="AS14" i="22"/>
  <c r="AR14" i="22"/>
  <c r="AQ14" i="22"/>
  <c r="AP14" i="22"/>
  <c r="AO14" i="22"/>
  <c r="AN14" i="22"/>
  <c r="AM14" i="22"/>
  <c r="AL14" i="22"/>
  <c r="AK14" i="22"/>
  <c r="AJ14" i="22"/>
  <c r="AI14" i="22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AZ13" i="22"/>
  <c r="AY13" i="22"/>
  <c r="AX13" i="22"/>
  <c r="AW13" i="22"/>
  <c r="AV13" i="22"/>
  <c r="AU13" i="22"/>
  <c r="AT13" i="22"/>
  <c r="AS13" i="22"/>
  <c r="AR13" i="22"/>
  <c r="AQ13" i="22"/>
  <c r="AP13" i="22"/>
  <c r="AO13" i="22"/>
  <c r="AN13" i="22"/>
  <c r="AM13" i="22"/>
  <c r="AL13" i="22"/>
  <c r="AK13" i="22"/>
  <c r="AJ13" i="22"/>
  <c r="AI13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AZ12" i="22"/>
  <c r="AY12" i="22"/>
  <c r="AX12" i="22"/>
  <c r="AW12" i="22"/>
  <c r="AV12" i="22"/>
  <c r="AU12" i="22"/>
  <c r="AT12" i="22"/>
  <c r="AS12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AZ11" i="22"/>
  <c r="AY11" i="22"/>
  <c r="AX11" i="22"/>
  <c r="AW11" i="22"/>
  <c r="AV11" i="22"/>
  <c r="AU11" i="22"/>
  <c r="AT11" i="22"/>
  <c r="AS11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AZ10" i="22"/>
  <c r="AY10" i="22"/>
  <c r="AX10" i="22"/>
  <c r="AW10" i="22"/>
  <c r="AV10" i="22"/>
  <c r="AU10" i="22"/>
  <c r="AT10" i="22"/>
  <c r="AS10" i="22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AZ9" i="22"/>
  <c r="AY9" i="22"/>
  <c r="AX9" i="22"/>
  <c r="AW9" i="22"/>
  <c r="AV9" i="22"/>
  <c r="AU9" i="22"/>
  <c r="AT9" i="22"/>
  <c r="AS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AZ8" i="22"/>
  <c r="AY8" i="22"/>
  <c r="AX8" i="22"/>
  <c r="AW8" i="22"/>
  <c r="AV8" i="22"/>
  <c r="AU8" i="22"/>
  <c r="AT8" i="22"/>
  <c r="AS8" i="22"/>
  <c r="AR8" i="22"/>
  <c r="AQ8" i="22"/>
  <c r="AP8" i="22"/>
  <c r="AO8" i="22"/>
  <c r="AN8" i="22"/>
  <c r="AM8" i="22"/>
  <c r="AL8" i="22"/>
  <c r="AK8" i="22"/>
  <c r="AJ8" i="22"/>
  <c r="AI8" i="22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K8" i="22"/>
  <c r="J8" i="22"/>
  <c r="I8" i="22"/>
  <c r="H8" i="22"/>
  <c r="G8" i="22"/>
  <c r="F8" i="22"/>
  <c r="E8" i="22"/>
  <c r="AZ7" i="22"/>
  <c r="AY7" i="22"/>
  <c r="AX7" i="22"/>
  <c r="AW7" i="22"/>
  <c r="AV7" i="22"/>
  <c r="AU7" i="22"/>
  <c r="AT7" i="22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AZ6" i="22"/>
  <c r="AY6" i="22"/>
  <c r="AX6" i="22"/>
  <c r="AW6" i="22"/>
  <c r="AV6" i="22"/>
  <c r="AU6" i="22"/>
  <c r="AT6" i="22"/>
  <c r="AS6" i="22"/>
  <c r="AR6" i="22"/>
  <c r="AQ6" i="22"/>
  <c r="AP6" i="22"/>
  <c r="AO6" i="22"/>
  <c r="AN6" i="22"/>
  <c r="AM6" i="22"/>
  <c r="AL6" i="22"/>
  <c r="AK6" i="22"/>
  <c r="AJ6" i="22"/>
  <c r="AI6" i="22"/>
  <c r="AH6" i="22"/>
  <c r="AG6" i="22"/>
  <c r="AF6" i="22"/>
  <c r="AE6" i="22"/>
  <c r="AD6" i="22"/>
  <c r="AC6" i="22"/>
  <c r="AB6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AZ5" i="22"/>
  <c r="AY5" i="22"/>
  <c r="AX5" i="22"/>
  <c r="AW5" i="22"/>
  <c r="AV5" i="22"/>
  <c r="AU5" i="22"/>
  <c r="AT5" i="22"/>
  <c r="AS5" i="22"/>
  <c r="AR5" i="22"/>
  <c r="AQ5" i="22"/>
  <c r="AP5" i="22"/>
  <c r="AO5" i="22"/>
  <c r="AN5" i="22"/>
  <c r="AM5" i="22"/>
  <c r="AL5" i="22"/>
  <c r="AK5" i="22"/>
  <c r="AJ5" i="22"/>
  <c r="AI5" i="22"/>
  <c r="AH5" i="22"/>
  <c r="AG5" i="22"/>
  <c r="AF5" i="22"/>
  <c r="AE5" i="22"/>
  <c r="AD5" i="22"/>
  <c r="AC5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A1" i="21"/>
  <c r="O44" i="20"/>
  <c r="N44" i="20"/>
  <c r="M44" i="20"/>
  <c r="L44" i="20"/>
  <c r="K44" i="20"/>
  <c r="J44" i="20"/>
  <c r="I44" i="20"/>
  <c r="H44" i="20"/>
  <c r="G44" i="20"/>
  <c r="F44" i="20"/>
  <c r="E44" i="20"/>
  <c r="D44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O26" i="20"/>
  <c r="N26" i="20"/>
  <c r="M26" i="20"/>
  <c r="L26" i="20"/>
  <c r="K26" i="20"/>
  <c r="J26" i="20"/>
  <c r="I26" i="20"/>
  <c r="G26" i="20"/>
  <c r="F26" i="20"/>
  <c r="E26" i="20"/>
  <c r="D26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O9" i="20"/>
  <c r="N9" i="20"/>
  <c r="M9" i="20"/>
  <c r="L9" i="20"/>
  <c r="K9" i="20"/>
  <c r="J9" i="20"/>
  <c r="I9" i="20"/>
  <c r="H9" i="20"/>
  <c r="G9" i="20"/>
  <c r="F9" i="20"/>
  <c r="E9" i="20"/>
  <c r="D9" i="20"/>
  <c r="O8" i="20"/>
  <c r="N8" i="20"/>
  <c r="M8" i="20"/>
  <c r="L8" i="20"/>
  <c r="K8" i="20"/>
  <c r="J8" i="20"/>
  <c r="I8" i="20"/>
  <c r="H8" i="20"/>
  <c r="G8" i="20"/>
  <c r="F8" i="20"/>
  <c r="E8" i="20"/>
  <c r="D8" i="20"/>
  <c r="O41" i="20" l="1"/>
  <c r="N24" i="20"/>
  <c r="O24" i="20"/>
  <c r="M24" i="20"/>
  <c r="K24" i="20"/>
  <c r="H41" i="20"/>
  <c r="A75" i="22"/>
  <c r="A76" i="22"/>
  <c r="J20" i="20"/>
  <c r="N16" i="20"/>
  <c r="K16" i="20"/>
  <c r="O16" i="20"/>
  <c r="I11" i="20"/>
  <c r="J16" i="20"/>
  <c r="M33" i="20"/>
  <c r="L16" i="20"/>
  <c r="F16" i="20"/>
  <c r="G16" i="20"/>
  <c r="H16" i="20"/>
  <c r="H26" i="20" s="1"/>
  <c r="H24" i="20" s="1"/>
  <c r="I16" i="20"/>
  <c r="E16" i="20"/>
  <c r="M16" i="20"/>
  <c r="A42" i="22"/>
  <c r="A40" i="22"/>
  <c r="A23" i="22"/>
  <c r="A25" i="22"/>
  <c r="A29" i="22"/>
  <c r="A33" i="22"/>
  <c r="A41" i="22"/>
  <c r="A43" i="22"/>
  <c r="A44" i="22"/>
  <c r="A45" i="22"/>
  <c r="A37" i="22"/>
  <c r="A24" i="22"/>
  <c r="A28" i="22"/>
  <c r="A32" i="22"/>
  <c r="A36" i="22"/>
  <c r="A22" i="22"/>
  <c r="A26" i="22"/>
  <c r="A27" i="22"/>
  <c r="A30" i="22"/>
  <c r="A31" i="22"/>
  <c r="A34" i="22"/>
  <c r="A35" i="22"/>
  <c r="A38" i="22"/>
  <c r="A39" i="22"/>
  <c r="H33" i="20"/>
  <c r="J33" i="20"/>
  <c r="O33" i="20"/>
  <c r="D16" i="20"/>
  <c r="I33" i="20"/>
  <c r="L33" i="20"/>
  <c r="N33" i="20"/>
  <c r="K33" i="20"/>
  <c r="D33" i="20"/>
  <c r="E33" i="20"/>
  <c r="L20" i="20"/>
  <c r="J37" i="20"/>
  <c r="K20" i="20"/>
  <c r="H20" i="20"/>
  <c r="O37" i="20"/>
  <c r="N37" i="20"/>
  <c r="H37" i="20"/>
  <c r="I41" i="20"/>
  <c r="N41" i="20"/>
  <c r="J41" i="20"/>
  <c r="E24" i="20"/>
  <c r="D24" i="20"/>
  <c r="F24" i="20"/>
  <c r="L24" i="20"/>
  <c r="I24" i="20"/>
  <c r="J24" i="20"/>
  <c r="G24" i="20"/>
  <c r="A13" i="22"/>
  <c r="A14" i="22"/>
  <c r="A17" i="22"/>
  <c r="A18" i="22"/>
  <c r="J11" i="20"/>
  <c r="K11" i="20"/>
  <c r="D11" i="20"/>
  <c r="L11" i="20"/>
  <c r="G11" i="20"/>
  <c r="O11" i="20"/>
  <c r="M41" i="20"/>
  <c r="A5" i="22"/>
  <c r="A6" i="22"/>
  <c r="A9" i="22"/>
  <c r="A10" i="22"/>
  <c r="F11" i="20"/>
  <c r="N11" i="20"/>
  <c r="H11" i="20"/>
  <c r="A7" i="22"/>
  <c r="A11" i="22"/>
  <c r="A15" i="22"/>
  <c r="A16" i="22"/>
  <c r="A19" i="22"/>
  <c r="K41" i="20"/>
  <c r="D41" i="20"/>
  <c r="L41" i="20"/>
  <c r="A8" i="22"/>
  <c r="A12" i="22"/>
  <c r="F41" i="20"/>
  <c r="E11" i="20"/>
  <c r="M11" i="20"/>
  <c r="M37" i="20"/>
  <c r="O20" i="20"/>
  <c r="N20" i="20"/>
  <c r="I20" i="20"/>
  <c r="A49" i="22"/>
  <c r="A51" i="22"/>
  <c r="A53" i="22"/>
  <c r="A55" i="22"/>
  <c r="A57" i="22"/>
  <c r="A59" i="22"/>
  <c r="A60" i="22"/>
  <c r="A61" i="22"/>
  <c r="A63" i="22"/>
  <c r="A64" i="22"/>
  <c r="A65" i="22"/>
  <c r="A67" i="22"/>
  <c r="A68" i="22"/>
  <c r="A69" i="22"/>
  <c r="A71" i="22"/>
  <c r="A72" i="22"/>
  <c r="A73" i="22"/>
  <c r="A48" i="22"/>
  <c r="A52" i="22"/>
  <c r="A56" i="22"/>
  <c r="A50" i="22"/>
  <c r="A54" i="22"/>
  <c r="A58" i="22"/>
  <c r="A62" i="22"/>
  <c r="A66" i="22"/>
  <c r="A70" i="22"/>
  <c r="A74" i="22"/>
  <c r="E37" i="20"/>
  <c r="G37" i="20"/>
  <c r="I37" i="20"/>
  <c r="D37" i="20"/>
  <c r="L37" i="20"/>
  <c r="F37" i="20"/>
  <c r="K37" i="20"/>
  <c r="E41" i="20"/>
  <c r="G41" i="20"/>
  <c r="D20" i="20"/>
  <c r="E20" i="20"/>
  <c r="M20" i="20"/>
  <c r="F20" i="20"/>
  <c r="G20" i="20"/>
  <c r="G33" i="20"/>
  <c r="F33" i="20"/>
  <c r="N28" i="20" l="1"/>
  <c r="K28" i="20"/>
  <c r="H45" i="20"/>
  <c r="B48" i="22"/>
  <c r="B75" i="22"/>
  <c r="B58" i="22"/>
  <c r="B56" i="22"/>
  <c r="B55" i="22"/>
  <c r="B61" i="22"/>
  <c r="B52" i="22"/>
  <c r="B66" i="22"/>
  <c r="B73" i="22"/>
  <c r="B54" i="22"/>
  <c r="B69" i="22"/>
  <c r="B59" i="22"/>
  <c r="B68" i="22"/>
  <c r="B57" i="22"/>
  <c r="M28" i="20"/>
  <c r="J28" i="20"/>
  <c r="K45" i="20"/>
  <c r="M45" i="20"/>
  <c r="O28" i="20"/>
  <c r="O45" i="20"/>
  <c r="B39" i="22"/>
  <c r="B25" i="22"/>
  <c r="E28" i="20"/>
  <c r="L28" i="20"/>
  <c r="I28" i="20"/>
  <c r="B43" i="22"/>
  <c r="B41" i="22"/>
  <c r="B33" i="22"/>
  <c r="B34" i="22"/>
  <c r="B27" i="22"/>
  <c r="B37" i="22"/>
  <c r="B44" i="22"/>
  <c r="B31" i="22"/>
  <c r="B28" i="22"/>
  <c r="B29" i="22"/>
  <c r="B30" i="22"/>
  <c r="B42" i="22"/>
  <c r="B22" i="22"/>
  <c r="B40" i="22"/>
  <c r="B26" i="22"/>
  <c r="B45" i="22"/>
  <c r="B23" i="22"/>
  <c r="B38" i="22"/>
  <c r="B24" i="22"/>
  <c r="B35" i="22"/>
  <c r="B36" i="22"/>
  <c r="B32" i="22"/>
  <c r="N45" i="20"/>
  <c r="H28" i="20"/>
  <c r="J45" i="20"/>
  <c r="I45" i="20"/>
  <c r="L45" i="20"/>
  <c r="F28" i="20"/>
  <c r="D28" i="20"/>
  <c r="G28" i="20"/>
  <c r="B14" i="22"/>
  <c r="B7" i="22"/>
  <c r="B15" i="22"/>
  <c r="B18" i="22"/>
  <c r="B19" i="22"/>
  <c r="B12" i="22"/>
  <c r="B17" i="22"/>
  <c r="B8" i="22"/>
  <c r="B11" i="22"/>
  <c r="D45" i="20"/>
  <c r="B9" i="22"/>
  <c r="B16" i="22"/>
  <c r="B5" i="22"/>
  <c r="B10" i="22"/>
  <c r="B13" i="22"/>
  <c r="B6" i="22"/>
  <c r="E45" i="20"/>
  <c r="B49" i="22"/>
  <c r="B60" i="22"/>
  <c r="B51" i="22"/>
  <c r="B76" i="22"/>
  <c r="B70" i="22"/>
  <c r="B62" i="22"/>
  <c r="B63" i="22"/>
  <c r="B53" i="22"/>
  <c r="B71" i="22"/>
  <c r="B65" i="22"/>
  <c r="B67" i="22"/>
  <c r="B50" i="22"/>
  <c r="B74" i="22"/>
  <c r="B72" i="22"/>
  <c r="B64" i="22"/>
  <c r="F45" i="20"/>
  <c r="G45" i="20"/>
</calcChain>
</file>

<file path=xl/sharedStrings.xml><?xml version="1.0" encoding="utf-8"?>
<sst xmlns="http://schemas.openxmlformats.org/spreadsheetml/2006/main" count="2648" uniqueCount="231">
  <si>
    <t>Notificações</t>
  </si>
  <si>
    <t>Sanções aplicadas</t>
  </si>
  <si>
    <t>Dispensas</t>
  </si>
  <si>
    <t>Descumprimento</t>
  </si>
  <si>
    <t>Com defesa</t>
  </si>
  <si>
    <t>Sem defesa</t>
  </si>
  <si>
    <t>Com prazo em aberto</t>
  </si>
  <si>
    <t>Não envio do Formulário de Proventos até o horário estabelecido</t>
  </si>
  <si>
    <t>Não prestação de serviços de escrituração e relações com investidores.</t>
  </si>
  <si>
    <t>Informações em atraso</t>
  </si>
  <si>
    <t>Atraso no envio das Informações Trimestrais - ITR</t>
  </si>
  <si>
    <t>Não entrega das Informações Trimestrais - ITR</t>
  </si>
  <si>
    <t>Atraso no envio da Proposta AGO</t>
  </si>
  <si>
    <t>Atraso no envio das Demonstrações Financeiras</t>
  </si>
  <si>
    <t>Atraso no envio do Formulário DFP</t>
  </si>
  <si>
    <t>Não entrega das Demonstrações Financeiras</t>
  </si>
  <si>
    <t>Não entrega do Formulário DFP</t>
  </si>
  <si>
    <t xml:space="preserve">Não manutenção da cotação dentro dos valores mínimos </t>
  </si>
  <si>
    <t>Atraso no envio da Ata AGO</t>
  </si>
  <si>
    <t>Não entrega da Ata AGO</t>
  </si>
  <si>
    <t>Não entrega da Proposta AGO</t>
  </si>
  <si>
    <t>Não entrega do Edital de AGO</t>
  </si>
  <si>
    <t>Realização de assembleia geral ordinária fora do prazo legal</t>
  </si>
  <si>
    <t>Atraso no envio do Formulário de Referência</t>
  </si>
  <si>
    <t>Não entrega do Formulário de Referência</t>
  </si>
  <si>
    <t>Não entrega do Formulário Cadastral</t>
  </si>
  <si>
    <t>Distribuição de Proventos - não antecedência da data de corte</t>
  </si>
  <si>
    <t>Envio do Formulário de Proventos sem a antecedência em relação à data de corte</t>
  </si>
  <si>
    <t>Total</t>
  </si>
  <si>
    <t>Atraso na entrega de DFC</t>
  </si>
  <si>
    <t xml:space="preserve">Atraso na entrega de informe mensal </t>
  </si>
  <si>
    <t>Atraso na entrega de relatório do administrador</t>
  </si>
  <si>
    <t>Não entrega de DF</t>
  </si>
  <si>
    <t>Não entrega de DFC</t>
  </si>
  <si>
    <t xml:space="preserve">Não entrega de informe mensal </t>
  </si>
  <si>
    <t>Não entrega de relatório do administrador</t>
  </si>
  <si>
    <t xml:space="preserve">Atraso na entrega de DF completa </t>
  </si>
  <si>
    <t>Não entrega de DF completa</t>
  </si>
  <si>
    <t>Atraso na entrega de informações</t>
  </si>
  <si>
    <t xml:space="preserve">Não entrega de edital de convocação de AGO </t>
  </si>
  <si>
    <t>Não entrega de ata de AGO</t>
  </si>
  <si>
    <t>Atraso na entrega de ata da AGO</t>
  </si>
  <si>
    <t xml:space="preserve">Atraso na entrega de demonstrativo trimestral </t>
  </si>
  <si>
    <t>Não entrega de demonstração fluxo de caixa</t>
  </si>
  <si>
    <t>Não entrega relatório do administrador</t>
  </si>
  <si>
    <t>Atraso na entrega de DFC completa</t>
  </si>
  <si>
    <t>Não entrega de DFC completa</t>
  </si>
  <si>
    <t>Não entrega de proposta da administração</t>
  </si>
  <si>
    <t>Demonstrações Financeiras Anuais</t>
  </si>
  <si>
    <t>ITR</t>
  </si>
  <si>
    <t>Calendário Anual</t>
  </si>
  <si>
    <t>DFP</t>
  </si>
  <si>
    <t>ITR em inglês</t>
  </si>
  <si>
    <t>Demonstrações Financeiras Anuais em inglês</t>
  </si>
  <si>
    <t>Estatuto Social</t>
  </si>
  <si>
    <t>Administração</t>
  </si>
  <si>
    <t>Free float</t>
  </si>
  <si>
    <t>Termos de Anuência dos Administradores</t>
  </si>
  <si>
    <t>Termos de Anuência dos membros do CF</t>
  </si>
  <si>
    <t>Reunião pública com analistas</t>
  </si>
  <si>
    <t>Negociação com valores mobiliários</t>
  </si>
  <si>
    <t>FRE</t>
  </si>
  <si>
    <t>Termos de Anuência dos Controladores</t>
  </si>
  <si>
    <t>Ano</t>
  </si>
  <si>
    <t>Mês</t>
  </si>
  <si>
    <t>Regulamento dos Segmentos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</si>
  <si>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</si>
  <si>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</si>
  <si>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</si>
  <si>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</si>
  <si>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</si>
  <si>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</si>
  <si>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</si>
  <si>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</si>
  <si>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</si>
  <si>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</si>
  <si>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</si>
  <si>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</si>
  <si>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Regulamento de Emissores - Companhias</t>
  </si>
  <si>
    <t>Regulamento de Emissores - Fundos</t>
  </si>
  <si>
    <t>Escolha o ano de pesquisa:</t>
  </si>
  <si>
    <t>Regulamento</t>
  </si>
  <si>
    <t>Sanções</t>
  </si>
  <si>
    <t>Casos com defesa</t>
  </si>
  <si>
    <t>Casos sem defesa</t>
  </si>
  <si>
    <t>Aguardando defesa</t>
  </si>
  <si>
    <t>Recebimento de defesa para notificações</t>
  </si>
  <si>
    <t>Descumprimento - Regulamento dos Segmentos</t>
  </si>
  <si>
    <t>Descumprimento - Regulamento de Emissores - Companhias</t>
  </si>
  <si>
    <t>Descumprimento - Regulamento de Emissores - Fundos</t>
  </si>
  <si>
    <t>mai-13</t>
  </si>
  <si>
    <t>jun-13</t>
  </si>
  <si>
    <t>jul-13</t>
  </si>
  <si>
    <t>ago-13</t>
  </si>
  <si>
    <t>set-13</t>
  </si>
  <si>
    <t>out-13</t>
  </si>
  <si>
    <t>nov-13</t>
  </si>
  <si>
    <t>dez-13</t>
  </si>
  <si>
    <t>jan-14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</si>
  <si>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</si>
  <si>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</si>
  <si>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</si>
  <si>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</si>
  <si>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</si>
  <si>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</si>
  <si>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</si>
  <si>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</si>
  <si>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</si>
  <si>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</si>
  <si>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</si>
  <si>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</si>
  <si>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</si>
  <si>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</si>
  <si>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</si>
  <si>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</si>
  <si>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</si>
  <si>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</si>
  <si>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</si>
  <si>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</si>
  <si>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</si>
  <si>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</si>
  <si>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</si>
  <si>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</si>
  <si>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</si>
  <si>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</si>
  <si>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</si>
  <si>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</si>
  <si>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</si>
  <si>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</si>
  <si>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</si>
  <si>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</si>
  <si>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</si>
  <si>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</si>
  <si>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</si>
  <si>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jan-13</t>
  </si>
  <si>
    <t>fev-13</t>
  </si>
  <si>
    <t>mar-13</t>
  </si>
  <si>
    <t>abr-13</t>
  </si>
  <si>
    <t>Histórico de descumprimentos</t>
  </si>
  <si>
    <t>%</t>
  </si>
  <si>
    <t>Comport.</t>
  </si>
  <si>
    <t>Companhia</t>
  </si>
  <si>
    <t>Fundos</t>
  </si>
  <si>
    <t>Segmentos</t>
  </si>
  <si>
    <t>S</t>
  </si>
  <si>
    <t>F</t>
  </si>
  <si>
    <t>C</t>
  </si>
  <si>
    <t>Atraso na entrega de deliberações/ata da Assembleia</t>
  </si>
  <si>
    <t>Descumprimento das determinações e exigências da BVMF nos prazos estabelecidos</t>
  </si>
  <si>
    <t>Não entrega de deliberações/ata de Assembleia</t>
  </si>
  <si>
    <t>Não entrega de edital de convocação de Assembleia</t>
  </si>
  <si>
    <t>Realização de AGO fora do prazo legal</t>
  </si>
  <si>
    <t>Atraso na entrega do formulário de proventos</t>
  </si>
  <si>
    <t>Não pagamento da taxa de anuidade</t>
  </si>
  <si>
    <t>Não entrega dos documentos de assembleia</t>
  </si>
  <si>
    <t>Não observar os procedimentos de Distribuição de Proventos</t>
  </si>
  <si>
    <t>Realização de Assembleia fora do prazo legal</t>
  </si>
  <si>
    <t>Não entrega das Deliberações/Ata de assembleia</t>
  </si>
  <si>
    <t>Atraso na entrega das Deliberações/Ata da Assembleia</t>
  </si>
  <si>
    <t>Processos em andamento</t>
  </si>
  <si>
    <t>Não entrega do formulário de proventos</t>
  </si>
  <si>
    <t>Dispersão acionária</t>
  </si>
  <si>
    <t>Informe Trimestral de Securitizadora</t>
  </si>
  <si>
    <t>Não entrega do edital de convocação e da proposta da administração à AGE</t>
  </si>
  <si>
    <t>Não entrega de informe anual</t>
  </si>
  <si>
    <t>Não entrega de informe mensal</t>
  </si>
  <si>
    <t>Não entrega de informe trimestral</t>
  </si>
  <si>
    <t>Atraso no envio do Edital de AGO</t>
  </si>
  <si>
    <t>Atraso na entrega dos documentos de assembleia</t>
  </si>
  <si>
    <t>Outros</t>
  </si>
  <si>
    <t>Atraso na prestação de informações sobre proventos</t>
  </si>
  <si>
    <t>Atraso na entrega de informe trimestral</t>
  </si>
  <si>
    <t>Informações Periódicas em Inglês</t>
  </si>
  <si>
    <t>Não entrega da proposta do administrador</t>
  </si>
  <si>
    <t>Atraso no envio do Sumário AGO</t>
  </si>
  <si>
    <t>Não entrega de formulário sobre direito de preferência</t>
  </si>
  <si>
    <r>
      <t xml:space="preserve">Relatório de </t>
    </r>
    <r>
      <rPr>
        <i/>
        <sz val="18"/>
        <color theme="0"/>
        <rFont val="Arial"/>
        <family val="2"/>
      </rPr>
      <t>Enforcement</t>
    </r>
    <r>
      <rPr>
        <sz val="18"/>
        <color theme="0"/>
        <rFont val="Arial"/>
        <family val="2"/>
      </rPr>
      <t xml:space="preserve"> - Diretoria de Emissores</t>
    </r>
  </si>
  <si>
    <t>Ciclo AGO</t>
  </si>
  <si>
    <t>Distribuição de Proventos - não entrega do formulário de proventos</t>
  </si>
  <si>
    <t>Não observância dos procedimentos para Divulgação de Fatos Relevantes</t>
  </si>
  <si>
    <t>Não observância dos Procedimentos para Divulgação de Fatos Relevantes</t>
  </si>
  <si>
    <t>Atraso na entrega de edital de convocação de Assembleia</t>
  </si>
  <si>
    <t>Não entrega do Informe sobre o Código Brasileiro de Governança Corporativa</t>
  </si>
  <si>
    <t>Não prestação de serviços de escrituração e relações com investidores</t>
  </si>
  <si>
    <t>Atraso no envio das informações Trimestrais - ITR</t>
  </si>
  <si>
    <t>Atraso no envio do Formulário Cadastral</t>
  </si>
  <si>
    <t>Descumprimento das determinações e exigências da B3 nos prazos estabelecidos</t>
  </si>
  <si>
    <t xml:space="preserve">Março </t>
  </si>
  <si>
    <t>Comunicação à B3 fora do prazo</t>
  </si>
  <si>
    <t>Não comunicação à BM&amp;FBOVESPA</t>
  </si>
  <si>
    <t>Não entrega - Informe sobre o código de governança</t>
  </si>
  <si>
    <t>Não pagamento da taxa de análise</t>
  </si>
  <si>
    <t xml:space="preserve">Julho </t>
  </si>
  <si>
    <t>Não Envio de Fato Relevante em Inglês</t>
  </si>
  <si>
    <t>Elaboração e divulgação de políticas</t>
  </si>
  <si>
    <t>Elaboração e divulgação dos regimentos dos conselhos e comitês</t>
  </si>
  <si>
    <t>Elaboração e divulgação dos regimentos dos conselhos e comitês e das políticas</t>
  </si>
  <si>
    <t>Requisitos do Regulamento do Novo Mercado (Não instalação de comitê, não entrega de regulamentos e políticas)</t>
  </si>
  <si>
    <t>Não Envio de Informações sobre Proventos em Inglês</t>
  </si>
  <si>
    <t>Divulgação de Remuneração</t>
  </si>
  <si>
    <t>Estruturação e divulgação do processo de avaliação</t>
  </si>
  <si>
    <t>Instalação do Comitê de Auditoria (Estatutário ou Não Estatutário)</t>
  </si>
  <si>
    <t>Não realização (Reunião pública com analistas)</t>
  </si>
  <si>
    <t>Nº mínimo de independentes</t>
  </si>
  <si>
    <t>Não recomposição (Free Float)</t>
  </si>
  <si>
    <t>Descumprimento às exigências feitas referentes ao Regulamento do Novo Mercado</t>
  </si>
  <si>
    <t>Prazo para adaptação às regras do Regulamento do Novo Mercado</t>
  </si>
  <si>
    <r>
      <rPr>
        <sz val="11"/>
        <color theme="1"/>
        <rFont val="Arial"/>
        <family val="2"/>
      </rPr>
      <t>Não manutenção da cotação dentro dos valores mínimos</t>
    </r>
    <r>
      <rPr>
        <sz val="11"/>
        <color theme="1"/>
        <rFont val="Calibri"/>
        <family val="2"/>
        <scheme val="minor"/>
      </rPr>
      <t xml:space="preserve"> </t>
    </r>
  </si>
  <si>
    <t>Esclarecimentos sobre critério de Independência</t>
  </si>
  <si>
    <t xml:space="preserve">Não entrega de informe anual </t>
  </si>
  <si>
    <t xml:space="preserve">Não entrega de informe trimestral </t>
  </si>
  <si>
    <t xml:space="preserve">Não manutenção da cotação acima dos valores mínimos </t>
  </si>
  <si>
    <t xml:space="preserve">Junho </t>
  </si>
  <si>
    <t>2013</t>
  </si>
  <si>
    <t>1</t>
  </si>
  <si>
    <t>12</t>
  </si>
  <si>
    <t>0</t>
  </si>
  <si>
    <t>03</t>
  </si>
  <si>
    <t>14</t>
  </si>
  <si>
    <t>05</t>
  </si>
  <si>
    <t>06</t>
  </si>
  <si>
    <t>Não Entrega do Relatório do Comitê de Auditoria</t>
  </si>
  <si>
    <t>Não entrega de Informe Anual</t>
  </si>
  <si>
    <t>Não entrega de outras informações</t>
  </si>
  <si>
    <t>Não Observância dos Procedimentos para Divulgação de Fatos Relevantes</t>
  </si>
  <si>
    <t>Outros Regulamentos dos Segmentos</t>
  </si>
  <si>
    <t>Ausência da área de auditoria interna</t>
  </si>
  <si>
    <t xml:space="preserve">Atraso na entrega de informe anual </t>
  </si>
  <si>
    <t>Não entrega de informações periódicas</t>
  </si>
  <si>
    <t>Requisitos do Conselheiro Independente</t>
  </si>
  <si>
    <t>Relatório atualizado em 05/02/2026 pela Diretoria de Emissores e Relacionamento. Em caso de dúvidas, entrar em contato com Central de Emissores (+55 11 2565-5065)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</si>
</sst>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"/>
    <numFmt numFmtId="165" formatCode="[$-416]mmm\-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name val="Arial"/>
      <family val="2"/>
    </font>
    <font>
      <sz val="18"/>
      <color theme="0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8"/>
      <color theme="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</font>
    <font>
      <sz val="11"/>
      <color theme="1"/>
      <name val="Arial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6337778862885"/>
        <bgColor theme="4" tint="0.79995117038483843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28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1" fontId="3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1" fontId="3" fillId="0" borderId="0" xfId="1" quotePrefix="1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7" xfId="0" applyBorder="1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1" fontId="6" fillId="0" borderId="0" xfId="0" applyNumberFormat="1" applyFont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5" xfId="0" applyBorder="1"/>
    <xf numFmtId="0" fontId="0" fillId="0" borderId="3" xfId="0" applyBorder="1"/>
    <xf numFmtId="0" fontId="0" fillId="0" borderId="9" xfId="0" applyBorder="1"/>
    <xf numFmtId="0" fontId="0" fillId="0" borderId="2" xfId="0" applyBorder="1"/>
    <xf numFmtId="14" fontId="0" fillId="0" borderId="0" xfId="0" applyNumberFormat="1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0" fontId="10" fillId="0" borderId="0" xfId="0" applyFont="1" applyAlignment="1">
      <alignment horizontal="center"/>
    </xf>
    <xf numFmtId="9" fontId="0" fillId="0" borderId="0" xfId="2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1" fontId="3" fillId="0" borderId="0" xfId="0" applyNumberFormat="1" applyFont="1"/>
    <xf numFmtId="0" fontId="3" fillId="9" borderId="0" xfId="0" applyFont="1" applyFill="1"/>
    <xf numFmtId="1" fontId="3" fillId="9" borderId="0" xfId="0" applyNumberFormat="1" applyFont="1" applyFill="1" applyAlignment="1">
      <alignment horizontal="center"/>
    </xf>
    <xf numFmtId="0" fontId="7" fillId="9" borderId="0" xfId="0" applyFont="1" applyFill="1" applyAlignment="1">
      <alignment horizontal="left" indent="1"/>
    </xf>
    <xf numFmtId="0" fontId="3" fillId="10" borderId="0" xfId="0" applyFont="1" applyFill="1"/>
    <xf numFmtId="1" fontId="3" fillId="10" borderId="0" xfId="0" applyNumberFormat="1" applyFont="1" applyFill="1" applyAlignment="1">
      <alignment horizontal="center"/>
    </xf>
    <xf numFmtId="0" fontId="7" fillId="10" borderId="0" xfId="0" applyFont="1" applyFill="1" applyAlignment="1">
      <alignment horizontal="left" indent="1"/>
    </xf>
    <xf numFmtId="1" fontId="7" fillId="10" borderId="0" xfId="0" applyNumberFormat="1" applyFont="1" applyFill="1" applyAlignment="1">
      <alignment horizontal="center"/>
    </xf>
    <xf numFmtId="0" fontId="7" fillId="10" borderId="7" xfId="0" applyFont="1" applyFill="1" applyBorder="1" applyAlignment="1">
      <alignment horizontal="left" indent="1"/>
    </xf>
    <xf numFmtId="1" fontId="7" fillId="10" borderId="7" xfId="0" applyNumberFormat="1" applyFont="1" applyFill="1" applyBorder="1" applyAlignment="1">
      <alignment horizontal="center"/>
    </xf>
    <xf numFmtId="0" fontId="3" fillId="11" borderId="0" xfId="0" applyFont="1" applyFill="1"/>
    <xf numFmtId="1" fontId="3" fillId="11" borderId="0" xfId="0" applyNumberFormat="1" applyFont="1" applyFill="1" applyAlignment="1">
      <alignment horizontal="center"/>
    </xf>
    <xf numFmtId="0" fontId="7" fillId="11" borderId="0" xfId="0" applyFont="1" applyFill="1" applyAlignment="1">
      <alignment horizontal="left" indent="1"/>
    </xf>
    <xf numFmtId="1" fontId="7" fillId="11" borderId="0" xfId="0" applyNumberFormat="1" applyFont="1" applyFill="1" applyAlignment="1">
      <alignment horizontal="center"/>
    </xf>
    <xf numFmtId="0" fontId="7" fillId="11" borderId="7" xfId="0" applyFont="1" applyFill="1" applyBorder="1" applyAlignment="1">
      <alignment horizontal="left" indent="1"/>
    </xf>
    <xf numFmtId="1" fontId="7" fillId="11" borderId="7" xfId="0" applyNumberFormat="1" applyFont="1" applyFill="1" applyBorder="1" applyAlignment="1">
      <alignment horizontal="center"/>
    </xf>
    <xf numFmtId="10" fontId="0" fillId="0" borderId="0" xfId="2" applyNumberFormat="1" applyFont="1"/>
    <xf numFmtId="0" fontId="1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3" fillId="0" borderId="10" xfId="0" applyFont="1" applyBorder="1"/>
    <xf numFmtId="0" fontId="14" fillId="0" borderId="11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3" fillId="0" borderId="0" xfId="0" applyNumberFormat="1" applyFont="1"/>
    <xf numFmtId="49" fontId="0" fillId="0" borderId="0" xfId="0" applyNumberFormat="1"/>
    <xf numFmtId="0" fontId="4" fillId="3" borderId="0" xfId="0" applyFont="1" applyFill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vertical="center" wrapText="1"/>
    </xf>
    <xf numFmtId="0" fontId="5" fillId="14" borderId="15" xfId="0" applyFont="1" applyFill="1" applyBorder="1" applyAlignment="1">
      <alignment horizontal="center" vertical="center"/>
    </xf>
    <xf numFmtId="164" fontId="3" fillId="14" borderId="13" xfId="0" applyNumberFormat="1" applyFont="1" applyFill="1" applyBorder="1" applyAlignment="1">
      <alignment horizontal="center" vertical="center"/>
    </xf>
    <xf numFmtId="0" fontId="3" fillId="14" borderId="13" xfId="0" applyFont="1" applyFill="1" applyBorder="1" applyAlignment="1">
      <alignment horizontal="left" vertical="center"/>
    </xf>
    <xf numFmtId="0" fontId="3" fillId="14" borderId="13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164" fontId="3" fillId="13" borderId="13" xfId="0" applyNumberFormat="1" applyFont="1" applyFill="1" applyBorder="1" applyAlignment="1">
      <alignment horizontal="center" vertical="center"/>
    </xf>
    <xf numFmtId="0" fontId="3" fillId="13" borderId="13" xfId="0" applyFont="1" applyFill="1" applyBorder="1" applyAlignment="1">
      <alignment horizontal="left" vertical="center"/>
    </xf>
    <xf numFmtId="0" fontId="3" fillId="13" borderId="13" xfId="0" applyFont="1" applyFill="1" applyBorder="1" applyAlignment="1">
      <alignment horizontal="center" vertical="center"/>
    </xf>
    <xf numFmtId="1" fontId="3" fillId="13" borderId="13" xfId="1" applyNumberFormat="1" applyFont="1" applyFill="1" applyBorder="1" applyAlignment="1">
      <alignment horizontal="center" vertical="center"/>
    </xf>
    <xf numFmtId="1" fontId="3" fillId="14" borderId="13" xfId="1" applyNumberFormat="1" applyFont="1" applyFill="1" applyBorder="1" applyAlignment="1">
      <alignment horizontal="center" vertical="center"/>
    </xf>
    <xf numFmtId="0" fontId="3" fillId="14" borderId="13" xfId="3" applyFont="1" applyFill="1" applyBorder="1" applyAlignment="1">
      <alignment horizontal="left" vertical="center"/>
    </xf>
    <xf numFmtId="0" fontId="5" fillId="13" borderId="0" xfId="0" applyFont="1" applyFill="1" applyAlignment="1">
      <alignment horizontal="center" vertical="center"/>
    </xf>
    <xf numFmtId="164" fontId="3" fillId="13" borderId="14" xfId="0" applyNumberFormat="1" applyFont="1" applyFill="1" applyBorder="1" applyAlignment="1">
      <alignment horizontal="center" vertical="center"/>
    </xf>
    <xf numFmtId="0" fontId="3" fillId="13" borderId="14" xfId="0" applyFont="1" applyFill="1" applyBorder="1" applyAlignment="1">
      <alignment horizontal="left" vertical="center"/>
    </xf>
    <xf numFmtId="0" fontId="3" fillId="13" borderId="14" xfId="0" applyFont="1" applyFill="1" applyBorder="1" applyAlignment="1">
      <alignment horizontal="center" vertical="center"/>
    </xf>
    <xf numFmtId="1" fontId="0" fillId="9" borderId="0" xfId="0" applyNumberFormat="1" applyFill="1" applyAlignment="1">
      <alignment horizontal="center"/>
    </xf>
    <xf numFmtId="0" fontId="5" fillId="15" borderId="15" xfId="0" applyFont="1" applyFill="1" applyBorder="1" applyAlignment="1">
      <alignment horizontal="center" vertical="center"/>
    </xf>
    <xf numFmtId="164" fontId="3" fillId="15" borderId="13" xfId="0" applyNumberFormat="1" applyFont="1" applyFill="1" applyBorder="1" applyAlignment="1">
      <alignment horizontal="center" vertical="center"/>
    </xf>
    <xf numFmtId="0" fontId="3" fillId="15" borderId="13" xfId="0" applyFont="1" applyFill="1" applyBorder="1" applyAlignment="1">
      <alignment horizontal="left" vertical="center"/>
    </xf>
    <xf numFmtId="0" fontId="3" fillId="15" borderId="1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left" vertical="center"/>
    </xf>
    <xf numFmtId="0" fontId="29" fillId="0" borderId="0" xfId="0" quotePrefix="1" applyFont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9" fillId="12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textRotation="90"/>
    </xf>
    <xf numFmtId="0" fontId="11" fillId="8" borderId="0" xfId="0" applyFont="1" applyFill="1" applyAlignment="1">
      <alignment horizontal="center" vertical="center" textRotation="90"/>
    </xf>
    <xf numFmtId="0" fontId="11" fillId="7" borderId="0" xfId="0" applyFont="1" applyFill="1" applyAlignment="1">
      <alignment vertical="center" textRotation="90"/>
    </xf>
    <xf numFmtId="0" fontId="9" fillId="12" borderId="6" xfId="0" applyFont="1" applyFill="1" applyBorder="1" applyAlignment="1">
      <alignment horizontal="center"/>
    </xf>
    <xf numFmtId="0" fontId="9" fillId="12" borderId="4" xfId="0" applyFont="1" applyFill="1" applyBorder="1" applyAlignment="1">
      <alignment horizontal="center"/>
    </xf>
    <xf numFmtId="0" fontId="9" fillId="12" borderId="3" xfId="0" applyFont="1" applyFill="1" applyBorder="1" applyAlignment="1">
      <alignment horizontal="center"/>
    </xf>
    <xf numFmtId="0" fontId="28" fillId="0" borderId="0" xfId="0" applyNumberFormat="1" applyFont="1" applyAlignment="1">
      <alignment horizontal="center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321"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mmm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mmm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border outline="0">
        <top style="thick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1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mmm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16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Notificações no período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Resumo!$C$8</c:f>
              <c:strCache>
                <c:ptCount val="1"/>
                <c:pt idx="0">
                  <c:v>Regulamento de Emissores - Companhias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Resumo!$D$7:$O$7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Resumo!$D$8:$O$8</c:f>
              <c:numCache>
                <c:formatCode>0</c:formatCode>
                <c:ptCount val="12"/>
                <c:pt idx="0">
                  <c:v>30</c:v>
                </c:pt>
                <c:pt idx="1">
                  <c:v>4</c:v>
                </c:pt>
                <c:pt idx="2">
                  <c:v>1</c:v>
                </c:pt>
                <c:pt idx="3">
                  <c:v>9</c:v>
                </c:pt>
                <c:pt idx="4">
                  <c:v>2</c:v>
                </c:pt>
                <c:pt idx="5">
                  <c:v>22</c:v>
                </c:pt>
                <c:pt idx="6">
                  <c:v>8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9-4016-B824-68691C650829}"/>
            </c:ext>
          </c:extLst>
        </c:ser>
        <c:ser>
          <c:idx val="1"/>
          <c:order val="1"/>
          <c:tx>
            <c:strRef>
              <c:f>Resumo!$C$9</c:f>
              <c:strCache>
                <c:ptCount val="1"/>
                <c:pt idx="0">
                  <c:v>Regulamento de Emissores - Fundos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Resumo!$D$9:$O$9</c:f>
              <c:numCache>
                <c:formatCode>0</c:formatCode>
                <c:ptCount val="12"/>
                <c:pt idx="0">
                  <c:v>23</c:v>
                </c:pt>
                <c:pt idx="1">
                  <c:v>2</c:v>
                </c:pt>
                <c:pt idx="2">
                  <c:v>6</c:v>
                </c:pt>
                <c:pt idx="3">
                  <c:v>18</c:v>
                </c:pt>
                <c:pt idx="4">
                  <c:v>0</c:v>
                </c:pt>
                <c:pt idx="5">
                  <c:v>32</c:v>
                </c:pt>
                <c:pt idx="6">
                  <c:v>8</c:v>
                </c:pt>
                <c:pt idx="7">
                  <c:v>6</c:v>
                </c:pt>
                <c:pt idx="8">
                  <c:v>4</c:v>
                </c:pt>
                <c:pt idx="9">
                  <c:v>10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C9-4016-B824-68691C650829}"/>
            </c:ext>
          </c:extLst>
        </c:ser>
        <c:ser>
          <c:idx val="2"/>
          <c:order val="2"/>
          <c:tx>
            <c:strRef>
              <c:f>Resumo!$C$10</c:f>
              <c:strCache>
                <c:ptCount val="1"/>
                <c:pt idx="0">
                  <c:v>Regulamento dos Segmentos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Resumo!$D$10:$O$10</c:f>
              <c:numCache>
                <c:formatCode>0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C9-4016-B824-68691C650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2187008"/>
        <c:axId val="102188544"/>
      </c:barChart>
      <c:catAx>
        <c:axId val="1021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188544"/>
        <c:crosses val="autoZero"/>
        <c:auto val="1"/>
        <c:lblAlgn val="ctr"/>
        <c:lblOffset val="100"/>
        <c:noMultiLvlLbl val="0"/>
      </c:catAx>
      <c:valAx>
        <c:axId val="10218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18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Aplicação de sanções - Regulamento de Emissores - </a:t>
            </a:r>
            <a:r>
              <a:rPr lang="pt-BR" b="1"/>
              <a:t>Companhias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Resumo!$C$34</c:f>
              <c:strCache>
                <c:ptCount val="1"/>
                <c:pt idx="0">
                  <c:v>Sanções aplicadas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Resumo!$D$34:$O$34</c:f>
              <c:numCache>
                <c:formatCode>0</c:formatCode>
                <c:ptCount val="12"/>
                <c:pt idx="0">
                  <c:v>14</c:v>
                </c:pt>
                <c:pt idx="1">
                  <c:v>4</c:v>
                </c:pt>
                <c:pt idx="2">
                  <c:v>1</c:v>
                </c:pt>
                <c:pt idx="3">
                  <c:v>8</c:v>
                </c:pt>
                <c:pt idx="4">
                  <c:v>2</c:v>
                </c:pt>
                <c:pt idx="5">
                  <c:v>20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0-4A1A-B553-ECBB1912479C}"/>
            </c:ext>
          </c:extLst>
        </c:ser>
        <c:ser>
          <c:idx val="2"/>
          <c:order val="1"/>
          <c:tx>
            <c:strRef>
              <c:f>Resumo!$C$35</c:f>
              <c:strCache>
                <c:ptCount val="1"/>
                <c:pt idx="0">
                  <c:v>Dispensas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Resumo!$D$35:$O$35</c:f>
              <c:numCache>
                <c:formatCode>0</c:formatCode>
                <c:ptCount val="12"/>
                <c:pt idx="0">
                  <c:v>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D0-4A1A-B553-ECBB1912479C}"/>
            </c:ext>
          </c:extLst>
        </c:ser>
        <c:ser>
          <c:idx val="3"/>
          <c:order val="2"/>
          <c:tx>
            <c:strRef>
              <c:f>Resumo!$C$36</c:f>
              <c:strCache>
                <c:ptCount val="1"/>
                <c:pt idx="0">
                  <c:v>Processos em andamento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Resumo!$D$36:$O$36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D0-4A1A-B553-ECBB1912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347072"/>
        <c:axId val="31348608"/>
      </c:barChart>
      <c:catAx>
        <c:axId val="3134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48608"/>
        <c:crosses val="autoZero"/>
        <c:auto val="1"/>
        <c:lblAlgn val="ctr"/>
        <c:lblOffset val="100"/>
        <c:noMultiLvlLbl val="0"/>
      </c:catAx>
      <c:valAx>
        <c:axId val="3134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4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Aplicação de sanções - Regulamento de Emissores - </a:t>
            </a:r>
            <a:r>
              <a:rPr lang="pt-BR" b="1"/>
              <a:t>Fundos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Resumo!$C$38</c:f>
              <c:strCache>
                <c:ptCount val="1"/>
                <c:pt idx="0">
                  <c:v>Sanções aplicadas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Resumo!$D$38:$O$38</c:f>
              <c:numCache>
                <c:formatCode>0</c:formatCode>
                <c:ptCount val="12"/>
                <c:pt idx="0">
                  <c:v>17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0</c:v>
                </c:pt>
                <c:pt idx="5">
                  <c:v>20</c:v>
                </c:pt>
                <c:pt idx="6">
                  <c:v>8</c:v>
                </c:pt>
                <c:pt idx="7">
                  <c:v>5</c:v>
                </c:pt>
                <c:pt idx="8">
                  <c:v>0</c:v>
                </c:pt>
                <c:pt idx="9">
                  <c:v>9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6-4368-947C-2F316F43986D}"/>
            </c:ext>
          </c:extLst>
        </c:ser>
        <c:ser>
          <c:idx val="2"/>
          <c:order val="1"/>
          <c:tx>
            <c:strRef>
              <c:f>Resumo!$C$39</c:f>
              <c:strCache>
                <c:ptCount val="1"/>
                <c:pt idx="0">
                  <c:v>Dispensas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Resumo!$D$39:$O$39</c:f>
              <c:numCache>
                <c:formatCode>0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8</c:v>
                </c:pt>
                <c:pt idx="4">
                  <c:v>0</c:v>
                </c:pt>
                <c:pt idx="5">
                  <c:v>12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06-4368-947C-2F316F43986D}"/>
            </c:ext>
          </c:extLst>
        </c:ser>
        <c:ser>
          <c:idx val="3"/>
          <c:order val="2"/>
          <c:tx>
            <c:strRef>
              <c:f>Resumo!$C$40</c:f>
              <c:strCache>
                <c:ptCount val="1"/>
                <c:pt idx="0">
                  <c:v>Processos em andamento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Resumo!$D$40:$O$40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06-4368-947C-2F316F439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384320"/>
        <c:axId val="31385856"/>
      </c:barChart>
      <c:catAx>
        <c:axId val="3138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85856"/>
        <c:crosses val="autoZero"/>
        <c:auto val="1"/>
        <c:lblAlgn val="ctr"/>
        <c:lblOffset val="100"/>
        <c:noMultiLvlLbl val="0"/>
      </c:catAx>
      <c:valAx>
        <c:axId val="3138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8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Aplicação de sanções - Regulamento de Emissores - </a:t>
            </a:r>
            <a:r>
              <a:rPr lang="pt-BR" b="1"/>
              <a:t>Segmentos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Resumo!$C$42</c:f>
              <c:strCache>
                <c:ptCount val="1"/>
                <c:pt idx="0">
                  <c:v>Sanções aplicadas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Resumo!$D$42:$O$42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C-4C81-BDB9-01BEC164F47A}"/>
            </c:ext>
          </c:extLst>
        </c:ser>
        <c:ser>
          <c:idx val="2"/>
          <c:order val="1"/>
          <c:tx>
            <c:strRef>
              <c:f>Resumo!$C$43</c:f>
              <c:strCache>
                <c:ptCount val="1"/>
                <c:pt idx="0">
                  <c:v>Dispensas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Resumo!$D$43:$O$43</c:f>
              <c:numCache>
                <c:formatCode>0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9C-4C81-BDB9-01BEC164F47A}"/>
            </c:ext>
          </c:extLst>
        </c:ser>
        <c:ser>
          <c:idx val="3"/>
          <c:order val="2"/>
          <c:tx>
            <c:strRef>
              <c:f>Resumo!$C$44</c:f>
              <c:strCache>
                <c:ptCount val="1"/>
                <c:pt idx="0">
                  <c:v>Processos em andamento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Resumo!$D$44:$O$44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9C-4C81-BDB9-01BEC164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421568"/>
        <c:axId val="31423104"/>
      </c:barChart>
      <c:catAx>
        <c:axId val="3142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423104"/>
        <c:crosses val="autoZero"/>
        <c:auto val="1"/>
        <c:lblAlgn val="ctr"/>
        <c:lblOffset val="100"/>
        <c:noMultiLvlLbl val="0"/>
      </c:catAx>
      <c:valAx>
        <c:axId val="3142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42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Recebimento</a:t>
            </a:r>
            <a:r>
              <a:rPr lang="pt-BR" baseline="0"/>
              <a:t> de defesas </a:t>
            </a:r>
            <a:r>
              <a:rPr lang="pt-BR"/>
              <a:t>- Regulamento de Emissores - </a:t>
            </a:r>
            <a:r>
              <a:rPr lang="pt-BR" b="1"/>
              <a:t>Companhias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Resumo!$C$17</c:f>
              <c:strCache>
                <c:ptCount val="1"/>
                <c:pt idx="0">
                  <c:v>Casos com defesa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Resumo!$D$17:$O$17</c:f>
              <c:numCache>
                <c:formatCode>0</c:formatCode>
                <c:ptCount val="12"/>
                <c:pt idx="0">
                  <c:v>13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20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4-46CF-8A38-7048A9716F14}"/>
            </c:ext>
          </c:extLst>
        </c:ser>
        <c:ser>
          <c:idx val="2"/>
          <c:order val="1"/>
          <c:tx>
            <c:strRef>
              <c:f>Resumo!$C$18</c:f>
              <c:strCache>
                <c:ptCount val="1"/>
                <c:pt idx="0">
                  <c:v>Casos sem defesa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Resumo!$D$18:$O$18</c:f>
              <c:numCache>
                <c:formatCode>0</c:formatCode>
                <c:ptCount val="12"/>
                <c:pt idx="0">
                  <c:v>17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4-46CF-8A38-7048A9716F14}"/>
            </c:ext>
          </c:extLst>
        </c:ser>
        <c:ser>
          <c:idx val="3"/>
          <c:order val="2"/>
          <c:tx>
            <c:strRef>
              <c:f>Resumo!$C$19</c:f>
              <c:strCache>
                <c:ptCount val="1"/>
                <c:pt idx="0">
                  <c:v>Aguardando defesa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Resumo!$D$19:$O$19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A4-46CF-8A38-7048A9716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452544"/>
        <c:axId val="31474816"/>
      </c:barChart>
      <c:catAx>
        <c:axId val="3145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474816"/>
        <c:crosses val="autoZero"/>
        <c:auto val="1"/>
        <c:lblAlgn val="ctr"/>
        <c:lblOffset val="100"/>
        <c:noMultiLvlLbl val="0"/>
      </c:catAx>
      <c:valAx>
        <c:axId val="3147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45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Recebimento</a:t>
            </a:r>
            <a:r>
              <a:rPr lang="pt-BR" baseline="0"/>
              <a:t> de defesas </a:t>
            </a:r>
            <a:r>
              <a:rPr lang="pt-BR"/>
              <a:t>- Regulamento de Emissores - </a:t>
            </a:r>
            <a:r>
              <a:rPr lang="pt-BR" b="1"/>
              <a:t>Fundos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Resumo!$C$21</c:f>
              <c:strCache>
                <c:ptCount val="1"/>
                <c:pt idx="0">
                  <c:v>Casos com defesa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Resumo!$D$21:$O$21</c:f>
              <c:numCache>
                <c:formatCode>0</c:formatCode>
                <c:ptCount val="12"/>
                <c:pt idx="0">
                  <c:v>15</c:v>
                </c:pt>
                <c:pt idx="1">
                  <c:v>1</c:v>
                </c:pt>
                <c:pt idx="2">
                  <c:v>6</c:v>
                </c:pt>
                <c:pt idx="3">
                  <c:v>11</c:v>
                </c:pt>
                <c:pt idx="4">
                  <c:v>0</c:v>
                </c:pt>
                <c:pt idx="5">
                  <c:v>27</c:v>
                </c:pt>
                <c:pt idx="6">
                  <c:v>8</c:v>
                </c:pt>
                <c:pt idx="7">
                  <c:v>5</c:v>
                </c:pt>
                <c:pt idx="8">
                  <c:v>0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C-43A8-8B33-2684DA997224}"/>
            </c:ext>
          </c:extLst>
        </c:ser>
        <c:ser>
          <c:idx val="2"/>
          <c:order val="1"/>
          <c:tx>
            <c:strRef>
              <c:f>Resumo!$C$22</c:f>
              <c:strCache>
                <c:ptCount val="1"/>
                <c:pt idx="0">
                  <c:v>Casos sem defesa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Resumo!$D$22:$O$22</c:f>
              <c:numCache>
                <c:formatCode>0</c:formatCode>
                <c:ptCount val="12"/>
                <c:pt idx="0">
                  <c:v>8</c:v>
                </c:pt>
                <c:pt idx="1">
                  <c:v>1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3C-43A8-8B33-2684DA997224}"/>
            </c:ext>
          </c:extLst>
        </c:ser>
        <c:ser>
          <c:idx val="3"/>
          <c:order val="2"/>
          <c:tx>
            <c:strRef>
              <c:f>Resumo!$C$23</c:f>
              <c:strCache>
                <c:ptCount val="1"/>
                <c:pt idx="0">
                  <c:v>Aguardando defesa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Resumo!$D$23:$O$23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3C-43A8-8B33-2684DA997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518720"/>
        <c:axId val="31520256"/>
      </c:barChart>
      <c:catAx>
        <c:axId val="3151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20256"/>
        <c:crosses val="autoZero"/>
        <c:auto val="1"/>
        <c:lblAlgn val="ctr"/>
        <c:lblOffset val="100"/>
        <c:noMultiLvlLbl val="0"/>
      </c:catAx>
      <c:valAx>
        <c:axId val="3152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1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Recebimento</a:t>
            </a:r>
            <a:r>
              <a:rPr lang="pt-BR" baseline="0"/>
              <a:t> de defesas </a:t>
            </a:r>
            <a:r>
              <a:rPr lang="pt-BR"/>
              <a:t>- Regulamento de Emissores - </a:t>
            </a:r>
            <a:r>
              <a:rPr lang="pt-BR" b="1"/>
              <a:t>Segmentos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Resumo!$C$25</c:f>
              <c:strCache>
                <c:ptCount val="1"/>
                <c:pt idx="0">
                  <c:v>Casos com defesa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Resumo!$D$25:$O$25</c:f>
              <c:numCache>
                <c:formatCode>0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5-467E-8730-A4B3FF6FDC6C}"/>
            </c:ext>
          </c:extLst>
        </c:ser>
        <c:ser>
          <c:idx val="2"/>
          <c:order val="1"/>
          <c:tx>
            <c:strRef>
              <c:f>Resumo!$C$26</c:f>
              <c:strCache>
                <c:ptCount val="1"/>
                <c:pt idx="0">
                  <c:v>Casos sem defesa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Resumo!$D$26:$O$26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5-467E-8730-A4B3FF6FDC6C}"/>
            </c:ext>
          </c:extLst>
        </c:ser>
        <c:ser>
          <c:idx val="3"/>
          <c:order val="2"/>
          <c:tx>
            <c:strRef>
              <c:f>Resumo!$C$27</c:f>
              <c:strCache>
                <c:ptCount val="1"/>
                <c:pt idx="0">
                  <c:v>Aguardando defesa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Resumo!$D$27:$O$27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15-467E-8730-A4B3FF6FD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097216"/>
        <c:axId val="31098752"/>
      </c:barChart>
      <c:catAx>
        <c:axId val="3109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098752"/>
        <c:crosses val="autoZero"/>
        <c:auto val="1"/>
        <c:lblAlgn val="ctr"/>
        <c:lblOffset val="100"/>
        <c:noMultiLvlLbl val="0"/>
      </c:catAx>
      <c:valAx>
        <c:axId val="3109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09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28575</xdr:rowOff>
    </xdr:from>
    <xdr:to>
      <xdr:col>16</xdr:col>
      <xdr:colOff>90237</xdr:colOff>
      <xdr:row>15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16</xdr:row>
      <xdr:rowOff>72690</xdr:rowOff>
    </xdr:from>
    <xdr:to>
      <xdr:col>6</xdr:col>
      <xdr:colOff>228599</xdr:colOff>
      <xdr:row>30</xdr:row>
      <xdr:rowOff>148890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31</xdr:row>
      <xdr:rowOff>15540</xdr:rowOff>
    </xdr:from>
    <xdr:to>
      <xdr:col>6</xdr:col>
      <xdr:colOff>238125</xdr:colOff>
      <xdr:row>45</xdr:row>
      <xdr:rowOff>91740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45</xdr:row>
      <xdr:rowOff>120315</xdr:rowOff>
    </xdr:from>
    <xdr:to>
      <xdr:col>6</xdr:col>
      <xdr:colOff>238125</xdr:colOff>
      <xdr:row>60</xdr:row>
      <xdr:rowOff>6015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105780</xdr:colOff>
      <xdr:row>16</xdr:row>
      <xdr:rowOff>73197</xdr:rowOff>
    </xdr:from>
    <xdr:to>
      <xdr:col>16</xdr:col>
      <xdr:colOff>98260</xdr:colOff>
      <xdr:row>30</xdr:row>
      <xdr:rowOff>149397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115305</xdr:colOff>
      <xdr:row>31</xdr:row>
      <xdr:rowOff>16047</xdr:rowOff>
    </xdr:from>
    <xdr:to>
      <xdr:col>16</xdr:col>
      <xdr:colOff>107785</xdr:colOff>
      <xdr:row>45</xdr:row>
      <xdr:rowOff>92247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115305</xdr:colOff>
      <xdr:row>45</xdr:row>
      <xdr:rowOff>120822</xdr:rowOff>
    </xdr:from>
    <xdr:to>
      <xdr:col>16</xdr:col>
      <xdr:colOff>107785</xdr:colOff>
      <xdr:row>60</xdr:row>
      <xdr:rowOff>6522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epartamental\Intra_Diretorias\INTRA_DF-DRE\Enforcement\Regulamentos%20dos%20Segmentos%20Especiais%20e%20de%20Emissores\Banco%20de%20Dados%20(Segment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 Geral"/>
      <sheetName val="Outros Ofícios SAE"/>
      <sheetName val="Fluxograma"/>
      <sheetName val="Feriados"/>
      <sheetName val="Código CVM"/>
      <sheetName val="Status do Registro"/>
      <sheetName val="Infrações"/>
      <sheetName val="Relatório Gerencial"/>
      <sheetName val="Plan1"/>
      <sheetName val="Plan2"/>
      <sheetName val="Plan3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E1" t="str">
            <v>Estatuto Social</v>
          </cell>
          <cell r="F1" t="str">
            <v>Free float</v>
          </cell>
          <cell r="G1" t="str">
            <v>Emissão de valores mobiliários</v>
          </cell>
          <cell r="H1" t="str">
            <v>Lock up</v>
          </cell>
          <cell r="I1" t="str">
            <v>Administração</v>
          </cell>
          <cell r="J1" t="str">
            <v>Termos de Anuência dos Administradores</v>
          </cell>
          <cell r="K1" t="str">
            <v>Termos de Anuência dos Controladores</v>
          </cell>
          <cell r="L1" t="str">
            <v>Termos de Anuência dos membros do CF</v>
          </cell>
          <cell r="M1" t="str">
            <v>Manifestação do CA</v>
          </cell>
          <cell r="N1" t="str">
            <v>Saída voluntária de segmento de Listagem</v>
          </cell>
          <cell r="O1" t="str">
            <v>Saída compulsória de segmento de Listagem</v>
          </cell>
          <cell r="P1" t="str">
            <v>Cancelamento de Registro</v>
          </cell>
          <cell r="Q1" t="str">
            <v>Tag along</v>
          </cell>
          <cell r="R1" t="str">
            <v>Prospecto</v>
          </cell>
          <cell r="S1" t="str">
            <v>Demonstrações Financeiras Anuais</v>
          </cell>
          <cell r="T1" t="str">
            <v>Demonstrações Financeiras Anuais em inglês</v>
          </cell>
          <cell r="U1" t="str">
            <v>DFP</v>
          </cell>
          <cell r="V1" t="str">
            <v>ITR</v>
          </cell>
          <cell r="W1" t="str">
            <v>ITR em inglês</v>
          </cell>
          <cell r="X1" t="str">
            <v>FRE</v>
          </cell>
          <cell r="Y1" t="str">
            <v>Transações com partes relacionadas</v>
          </cell>
          <cell r="Z1" t="str">
            <v>Política de Negociação</v>
          </cell>
          <cell r="AA1" t="str">
            <v>Código de Conduta</v>
          </cell>
          <cell r="AB1" t="str">
            <v>Dispersão acionária</v>
          </cell>
          <cell r="AC1" t="str">
            <v>Negociação com valores mobiliários</v>
          </cell>
          <cell r="AD1" t="str">
            <v>Calendário Anual</v>
          </cell>
          <cell r="AE1" t="str">
            <v>Reunião pública com analistas</v>
          </cell>
        </row>
      </sheetData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Notificacoes" displayName="Notificacoes" ref="C7:O11" totalsRowCount="1" headerRowDxfId="308" dataDxfId="307">
  <tableColumns count="13">
    <tableColumn id="1" xr3:uid="{00000000-0010-0000-0000-000001000000}" name="Regulamento" totalsRowLabel="Total" dataDxfId="306" totalsRowDxfId="305"/>
    <tableColumn id="2" xr3:uid="{00000000-0010-0000-0000-000002000000}" name="Janeiro" totalsRowFunction="sum" dataDxfId="304" totalsRowDxfId="303"/>
    <tableColumn id="3" xr3:uid="{00000000-0010-0000-0000-000003000000}" name="Fevereiro" totalsRowFunction="sum" dataDxfId="302" totalsRowDxfId="301"/>
    <tableColumn id="4" xr3:uid="{00000000-0010-0000-0000-000004000000}" name="Março" totalsRowFunction="sum" dataDxfId="300" totalsRowDxfId="299"/>
    <tableColumn id="5" xr3:uid="{00000000-0010-0000-0000-000005000000}" name="Abril" totalsRowFunction="sum" dataDxfId="298" totalsRowDxfId="297"/>
    <tableColumn id="6" xr3:uid="{00000000-0010-0000-0000-000006000000}" name="Maio" totalsRowFunction="sum" dataDxfId="296" totalsRowDxfId="295"/>
    <tableColumn id="7" xr3:uid="{00000000-0010-0000-0000-000007000000}" name="Junho" totalsRowFunction="sum" dataDxfId="294" totalsRowDxfId="293"/>
    <tableColumn id="8" xr3:uid="{00000000-0010-0000-0000-000008000000}" name="Julho" totalsRowFunction="sum" dataDxfId="292" totalsRowDxfId="291"/>
    <tableColumn id="9" xr3:uid="{00000000-0010-0000-0000-000009000000}" name="Agosto" totalsRowFunction="sum" dataDxfId="290" totalsRowDxfId="289"/>
    <tableColumn id="10" xr3:uid="{00000000-0010-0000-0000-00000A000000}" name="Setembro" totalsRowFunction="sum" dataDxfId="288" totalsRowDxfId="287"/>
    <tableColumn id="11" xr3:uid="{00000000-0010-0000-0000-00000B000000}" name="Outubro" totalsRowFunction="sum" dataDxfId="286" totalsRowDxfId="285"/>
    <tableColumn id="12" xr3:uid="{00000000-0010-0000-0000-00000C000000}" name="Novembro" totalsRowFunction="sum" dataDxfId="284" totalsRowDxfId="283"/>
    <tableColumn id="13" xr3:uid="{00000000-0010-0000-0000-00000D000000}" name="Dezembro" totalsRowFunction="sum" dataDxfId="282" totalsRowDxfId="281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Sancoes" displayName="Sancoes" ref="C32:O45" totalsRowCount="1" headerRowDxfId="280" dataDxfId="279">
  <tableColumns count="13">
    <tableColumn id="1" xr3:uid="{00000000-0010-0000-0100-000001000000}" name="Regulamento" totalsRowLabel="Total" dataDxfId="278" totalsRowDxfId="277"/>
    <tableColumn id="2" xr3:uid="{00000000-0010-0000-0100-000002000000}" name="Janeiro" totalsRowFunction="custom" dataDxfId="276" totalsRowDxfId="275">
      <totalsRowFormula>D33+D37+D41</totalsRowFormula>
    </tableColumn>
    <tableColumn id="3" xr3:uid="{00000000-0010-0000-0100-000003000000}" name="Fevereiro" totalsRowFunction="custom" dataDxfId="274" totalsRowDxfId="273">
      <totalsRowFormula>E33+E37+E41</totalsRowFormula>
    </tableColumn>
    <tableColumn id="4" xr3:uid="{00000000-0010-0000-0100-000004000000}" name="Março" totalsRowFunction="custom" dataDxfId="272" totalsRowDxfId="271">
      <totalsRowFormula>F33+F37+F41</totalsRowFormula>
    </tableColumn>
    <tableColumn id="5" xr3:uid="{00000000-0010-0000-0100-000005000000}" name="Abril" totalsRowFunction="custom" dataDxfId="270" totalsRowDxfId="269">
      <totalsRowFormula>G33+G37+G41</totalsRowFormula>
    </tableColumn>
    <tableColumn id="6" xr3:uid="{00000000-0010-0000-0100-000006000000}" name="Maio" totalsRowFunction="custom" dataDxfId="268" totalsRowDxfId="267">
      <totalsRowFormula>H33+H37+H41</totalsRowFormula>
    </tableColumn>
    <tableColumn id="7" xr3:uid="{00000000-0010-0000-0100-000007000000}" name="Junho" totalsRowFunction="custom" dataDxfId="266" totalsRowDxfId="265">
      <totalsRowFormula>I33+I37+I41</totalsRowFormula>
    </tableColumn>
    <tableColumn id="8" xr3:uid="{00000000-0010-0000-0100-000008000000}" name="Julho" totalsRowFunction="custom" dataDxfId="264" totalsRowDxfId="263">
      <totalsRowFormula>J33+J37+J41</totalsRowFormula>
    </tableColumn>
    <tableColumn id="9" xr3:uid="{00000000-0010-0000-0100-000009000000}" name="Agosto" totalsRowFunction="custom" dataDxfId="262" totalsRowDxfId="261">
      <totalsRowFormula>K33+K37+K41</totalsRowFormula>
    </tableColumn>
    <tableColumn id="10" xr3:uid="{00000000-0010-0000-0100-00000A000000}" name="Setembro" totalsRowFunction="custom" dataDxfId="260" totalsRowDxfId="259">
      <totalsRowFormula>L33+L37+L41</totalsRowFormula>
    </tableColumn>
    <tableColumn id="11" xr3:uid="{00000000-0010-0000-0100-00000B000000}" name="Outubro" totalsRowFunction="custom" dataDxfId="258" totalsRowDxfId="257">
      <totalsRowFormula>M33+M37+M41</totalsRowFormula>
    </tableColumn>
    <tableColumn id="12" xr3:uid="{00000000-0010-0000-0100-00000C000000}" name="Novembro" totalsRowFunction="custom" dataDxfId="256" totalsRowDxfId="255">
      <totalsRowFormula>N33+N37+N41</totalsRowFormula>
    </tableColumn>
    <tableColumn id="13" xr3:uid="{00000000-0010-0000-0100-00000D000000}" name="Dezembro" totalsRowFunction="custom" dataDxfId="254" totalsRowDxfId="253">
      <totalsRowFormula>O33+O37+O41</totalsRow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Sancoes8" displayName="Sancoes8" ref="C15:O28" totalsRowCount="1" headerRowDxfId="252" dataDxfId="251">
  <tableColumns count="13">
    <tableColumn id="1" xr3:uid="{00000000-0010-0000-0200-000001000000}" name="Regulamento" totalsRowLabel="Total" dataDxfId="250" totalsRowDxfId="249"/>
    <tableColumn id="2" xr3:uid="{00000000-0010-0000-0200-000002000000}" name="Janeiro" totalsRowFunction="custom" dataDxfId="248" totalsRowDxfId="247">
      <totalsRowFormula>D16+D20+D24</totalsRowFormula>
    </tableColumn>
    <tableColumn id="3" xr3:uid="{00000000-0010-0000-0200-000003000000}" name="Fevereiro" totalsRowFunction="custom" dataDxfId="246" totalsRowDxfId="245">
      <totalsRowFormula>E16+E20+E24</totalsRowFormula>
    </tableColumn>
    <tableColumn id="4" xr3:uid="{00000000-0010-0000-0200-000004000000}" name="Março" totalsRowFunction="custom" dataDxfId="244" totalsRowDxfId="243">
      <totalsRowFormula>F16+F20+F24</totalsRowFormula>
    </tableColumn>
    <tableColumn id="5" xr3:uid="{00000000-0010-0000-0200-000005000000}" name="Abril" totalsRowFunction="custom" dataDxfId="242" totalsRowDxfId="241">
      <totalsRowFormula>G16+G20+G24</totalsRowFormula>
    </tableColumn>
    <tableColumn id="6" xr3:uid="{00000000-0010-0000-0200-000006000000}" name="Maio" totalsRowFunction="custom" dataDxfId="240" totalsRowDxfId="239">
      <totalsRowFormula>H16+H20+H24</totalsRowFormula>
    </tableColumn>
    <tableColumn id="7" xr3:uid="{00000000-0010-0000-0200-000007000000}" name="Junho" totalsRowFunction="custom" dataDxfId="238" totalsRowDxfId="237">
      <totalsRowFormula>I16+I20+I24</totalsRowFormula>
    </tableColumn>
    <tableColumn id="8" xr3:uid="{00000000-0010-0000-0200-000008000000}" name="Julho" totalsRowFunction="custom" dataDxfId="236" totalsRowDxfId="235">
      <totalsRowFormula>J16+J20+J24</totalsRowFormula>
    </tableColumn>
    <tableColumn id="9" xr3:uid="{00000000-0010-0000-0200-000009000000}" name="Agosto" totalsRowFunction="custom" dataDxfId="234" totalsRowDxfId="233">
      <totalsRowFormula>K16+K20+K24</totalsRowFormula>
    </tableColumn>
    <tableColumn id="10" xr3:uid="{00000000-0010-0000-0200-00000A000000}" name="Setembro" totalsRowFunction="custom" dataDxfId="232" totalsRowDxfId="231">
      <totalsRowFormula>L16+L20+L24</totalsRowFormula>
    </tableColumn>
    <tableColumn id="11" xr3:uid="{00000000-0010-0000-0200-00000B000000}" name="Outubro" totalsRowFunction="custom" dataDxfId="230" totalsRowDxfId="229">
      <totalsRowFormula>M16+M20+M24</totalsRowFormula>
    </tableColumn>
    <tableColumn id="12" xr3:uid="{00000000-0010-0000-0200-00000C000000}" name="Novembro" totalsRowFunction="custom" dataDxfId="228" totalsRowDxfId="227">
      <totalsRowFormula>N16+N20+N24</totalsRowFormula>
    </tableColumn>
    <tableColumn id="13" xr3:uid="{00000000-0010-0000-0200-00000D000000}" name="Dezembro" totalsRowFunction="custom" dataDxfId="226" totalsRowDxfId="225">
      <totalsRowFormula>O16+O20+O24</totalsRowFormula>
    </tableColumn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0C0B-16D0-4462-ACCF-8F09959E6D80}" name="Tabela2" displayName="Tabela2" ref="A3:J295" totalsRowShown="0" headerRowDxfId="224" dataDxfId="223" tableBorderDxfId="222">
  <autoFilter ref="A3:J295" xr:uid="{71260C0B-16D0-4462-ACCF-8F09959E6D80}"/>
  <tableColumns count="10">
    <tableColumn id="1" xr3:uid="{ECE13108-642A-4669-AF5B-FA41CAFB68C5}" name="2013" dataDxfId="221"/>
    <tableColumn id="2" xr3:uid="{7BBC4903-1A09-4FED-8729-AA80B0412472}" name="Janeiro" dataDxfId="220"/>
    <tableColumn id="3" xr3:uid="{64AC4652-E85C-4C21-BEA7-D26C7A80D944}" name="Calendário Anual" dataDxfId="219"/>
    <tableColumn id="4" xr3:uid="{BBB2D423-9CBA-48EA-A9E0-B10EA63E6A17}" name="1" dataDxfId="218"/>
    <tableColumn id="5" xr3:uid="{D4585BD6-56BB-4284-A9DE-302AAC5A763D}" name="12" dataDxfId="217"/>
    <tableColumn id="6" xr3:uid="{91B80424-048B-4F65-B6AC-7F27CCE538BB}" name="0" dataDxfId="216"/>
    <tableColumn id="7" xr3:uid="{61160889-8FC0-406E-99BD-669F3DE2170A}" name="03" dataDxfId="215"/>
    <tableColumn id="8" xr3:uid="{8DD7F592-3751-4D5B-A81B-9E75952084AF}" name="14" dataDxfId="214"/>
    <tableColumn id="9" xr3:uid="{83254E97-AB01-4B57-BCA8-94FF85276C82}" name="05" dataDxfId="213"/>
    <tableColumn id="10" xr3:uid="{5A8B9BB4-E882-4295-AEDF-BB7EAECED552}" name="06" dataDxfId="21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Fundos" displayName="Fundos" ref="A2:J421" totalsRowShown="0" headerRowDxfId="320" dataDxfId="319">
  <autoFilter ref="A2:J421" xr:uid="{00000000-0009-0000-0100-000005000000}"/>
  <tableColumns count="10">
    <tableColumn id="10" xr3:uid="{00000000-0010-0000-0500-00000A000000}" name="Ano" dataDxfId="318"/>
    <tableColumn id="1" xr3:uid="{00000000-0010-0000-0500-000001000000}" name="Mês" dataDxfId="317"/>
    <tableColumn id="2" xr3:uid="{00000000-0010-0000-0500-000002000000}" name="Descumprimento" dataDxfId="316"/>
    <tableColumn id="3" xr3:uid="{00000000-0010-0000-0500-000003000000}" name="Notificações" dataDxfId="315"/>
    <tableColumn id="4" xr3:uid="{00000000-0010-0000-0500-000004000000}" name="Com defesa" dataDxfId="314"/>
    <tableColumn id="5" xr3:uid="{00000000-0010-0000-0500-000005000000}" name="Sem defesa" dataDxfId="313"/>
    <tableColumn id="6" xr3:uid="{00000000-0010-0000-0500-000006000000}" name="Com prazo em aberto" dataDxfId="312"/>
    <tableColumn id="7" xr3:uid="{00000000-0010-0000-0500-000007000000}" name="Sanções aplicadas" dataDxfId="311"/>
    <tableColumn id="8" xr3:uid="{00000000-0010-0000-0500-000008000000}" name="Dispensas" dataDxfId="310"/>
    <tableColumn id="9" xr3:uid="{00000000-0010-0000-0500-000009000000}" name="Processos em andamento" dataDxfId="309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Companhias" displayName="Companhias" ref="A2:J415" totalsRowShown="0" headerRowDxfId="211" dataDxfId="210">
  <autoFilter ref="A2:J415" xr:uid="{00000000-0009-0000-0100-000001000000}"/>
  <tableColumns count="10">
    <tableColumn id="10" xr3:uid="{00000000-0010-0000-0400-00000A000000}" name="Ano" dataDxfId="209"/>
    <tableColumn id="1" xr3:uid="{00000000-0010-0000-0400-000001000000}" name="Mês" dataDxfId="208"/>
    <tableColumn id="2" xr3:uid="{00000000-0010-0000-0400-000002000000}" name="Descumprimento" dataDxfId="207"/>
    <tableColumn id="3" xr3:uid="{00000000-0010-0000-0400-000003000000}" name="Notificações" dataDxfId="206"/>
    <tableColumn id="4" xr3:uid="{00000000-0010-0000-0400-000004000000}" name="Com defesa" dataDxfId="205"/>
    <tableColumn id="5" xr3:uid="{00000000-0010-0000-0400-000005000000}" name="Sem defesa" dataDxfId="204"/>
    <tableColumn id="6" xr3:uid="{00000000-0010-0000-0400-000006000000}" name="Com prazo em aberto" dataDxfId="203"/>
    <tableColumn id="7" xr3:uid="{00000000-0010-0000-0400-000007000000}" name="Sanções aplicadas" dataDxfId="202"/>
    <tableColumn id="8" xr3:uid="{00000000-0010-0000-0400-000008000000}" name="Dispensas" dataDxfId="201"/>
    <tableColumn id="9" xr3:uid="{00000000-0010-0000-0400-000009000000}" name="Processos em andamento" dataDxfId="200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ela8" displayName="Tabela8" ref="D47:AZ76" totalsRowShown="0" headerRowDxfId="199" dataDxfId="198">
  <sortState xmlns:xlrd2="http://schemas.microsoft.com/office/spreadsheetml/2017/richdata2" ref="D47:D66">
    <sortCondition ref="D46:D66"/>
  </sortState>
  <tableColumns count="49">
    <tableColumn id="1" xr3:uid="{00000000-0010-0000-0600-000001000000}" name="Descumprimento - Regulamento de Emissores - Fundos" dataDxfId="197"/>
    <tableColumn id="2" xr3:uid="{00000000-0010-0000-0600-000002000000}" name="jan-13" dataDxfId="196">
      <calculatedColumnFormula>SUMIFS(Fundos[Notificações],Fundos[Descumprimento],Tabela8[[#This Row],[Descumprimento - Regulamento de Emissores - Fundos]],Fundos[Ano],YEAR(E$47),Fundos[Mês],E$3)</calculatedColumnFormula>
    </tableColumn>
    <tableColumn id="3" xr3:uid="{00000000-0010-0000-0600-000003000000}" name="fev-13" dataDxfId="195">
      <calculatedColumnFormula>SUMIFS(Fundos[Notificações],Fundos[Descumprimento],Tabela8[[#This Row],[Descumprimento - Regulamento de Emissores - Fundos]],Fundos[Ano],YEAR(F$47),Fundos[Mês],F$3)</calculatedColumnFormula>
    </tableColumn>
    <tableColumn id="4" xr3:uid="{00000000-0010-0000-0600-000004000000}" name="mar-13" dataDxfId="194">
      <calculatedColumnFormula>SUMIFS(Fundos[Notificações],Fundos[Descumprimento],Tabela8[[#This Row],[Descumprimento - Regulamento de Emissores - Fundos]],Fundos[Ano],YEAR(G$47),Fundos[Mês],G$3)</calculatedColumnFormula>
    </tableColumn>
    <tableColumn id="5" xr3:uid="{00000000-0010-0000-0600-000005000000}" name="abr-13" dataDxfId="193">
      <calculatedColumnFormula>SUMIFS(Fundos[Notificações],Fundos[Descumprimento],Tabela8[[#This Row],[Descumprimento - Regulamento de Emissores - Fundos]],Fundos[Ano],YEAR(H$47),Fundos[Mês],H$3)</calculatedColumnFormula>
    </tableColumn>
    <tableColumn id="6" xr3:uid="{00000000-0010-0000-0600-000006000000}" name="mai-13" dataDxfId="192">
      <calculatedColumnFormula>SUMIFS(Fundos[Notificações],Fundos[Descumprimento],Tabela8[[#This Row],[Descumprimento - Regulamento de Emissores - Fundos]],Fundos[Ano],YEAR(I$47),Fundos[Mês],I$3)</calculatedColumnFormula>
    </tableColumn>
    <tableColumn id="7" xr3:uid="{00000000-0010-0000-0600-000007000000}" name="jun-13" dataDxfId="191">
      <calculatedColumnFormula>SUMIFS(Fundos[Notificações],Fundos[Descumprimento],Tabela8[[#This Row],[Descumprimento - Regulamento de Emissores - Fundos]],Fundos[Ano],YEAR(J$47),Fundos[Mês],J$3)</calculatedColumnFormula>
    </tableColumn>
    <tableColumn id="8" xr3:uid="{00000000-0010-0000-0600-000008000000}" name="jul-13" dataDxfId="190">
      <calculatedColumnFormula>SUMIFS(Fundos[Notificações],Fundos[Descumprimento],Tabela8[[#This Row],[Descumprimento - Regulamento de Emissores - Fundos]],Fundos[Ano],YEAR(K$47),Fundos[Mês],K$3)</calculatedColumnFormula>
    </tableColumn>
    <tableColumn id="9" xr3:uid="{00000000-0010-0000-0600-000009000000}" name="ago-13" dataDxfId="189">
      <calculatedColumnFormula>SUMIFS(Fundos[Notificações],Fundos[Descumprimento],Tabela8[[#This Row],[Descumprimento - Regulamento de Emissores - Fundos]],Fundos[Ano],YEAR(L$47),Fundos[Mês],L$3)</calculatedColumnFormula>
    </tableColumn>
    <tableColumn id="10" xr3:uid="{00000000-0010-0000-0600-00000A000000}" name="set-13" dataDxfId="188">
      <calculatedColumnFormula>SUMIFS(Fundos[Notificações],Fundos[Descumprimento],Tabela8[[#This Row],[Descumprimento - Regulamento de Emissores - Fundos]],Fundos[Ano],YEAR(M$47),Fundos[Mês],M$3)</calculatedColumnFormula>
    </tableColumn>
    <tableColumn id="11" xr3:uid="{00000000-0010-0000-0600-00000B000000}" name="out-13" dataDxfId="187">
      <calculatedColumnFormula>SUMIFS(Fundos[Notificações],Fundos[Descumprimento],Tabela8[[#This Row],[Descumprimento - Regulamento de Emissores - Fundos]],Fundos[Ano],YEAR(N$47),Fundos[Mês],N$3)</calculatedColumnFormula>
    </tableColumn>
    <tableColumn id="12" xr3:uid="{00000000-0010-0000-0600-00000C000000}" name="nov-13" dataDxfId="186">
      <calculatedColumnFormula>SUMIFS(Fundos[Notificações],Fundos[Descumprimento],Tabela8[[#This Row],[Descumprimento - Regulamento de Emissores - Fundos]],Fundos[Ano],YEAR(O$47),Fundos[Mês],O$3)</calculatedColumnFormula>
    </tableColumn>
    <tableColumn id="13" xr3:uid="{00000000-0010-0000-0600-00000D000000}" name="dez-13" dataDxfId="185">
      <calculatedColumnFormula>SUMIFS(Fundos[Notificações],Fundos[Descumprimento],Tabela8[[#This Row],[Descumprimento - Regulamento de Emissores - Fundos]],Fundos[Ano],YEAR(P$47),Fundos[Mês],P$3)</calculatedColumnFormula>
    </tableColumn>
    <tableColumn id="14" xr3:uid="{00000000-0010-0000-0600-00000E000000}" name="jan-14" dataDxfId="184">
      <calculatedColumnFormula>SUMIFS(Fundos[Notificações],Fundos[Descumprimento],Tabela8[[#This Row],[Descumprimento - Regulamento de Emissores - Fundos]],Fundos[Ano],YEAR(Q$47),Fundos[Mês],Q$3)</calculatedColumnFormula>
    </tableColumn>
    <tableColumn id="15" xr3:uid="{00000000-0010-0000-0600-00000F000000}" name="fev-14" dataDxfId="183">
      <calculatedColumnFormula>SUMIFS(Fundos[Notificações],Fundos[Descumprimento],Tabela8[[#This Row],[Descumprimento - Regulamento de Emissores - Fundos]],Fundos[Ano],YEAR(R$47),Fundos[Mês],R$3)</calculatedColumnFormula>
    </tableColumn>
    <tableColumn id="16" xr3:uid="{00000000-0010-0000-0600-000010000000}" name="mar-14" dataDxfId="182">
      <calculatedColumnFormula>SUMIFS(Fundos[Notificações],Fundos[Descumprimento],Tabela8[[#This Row],[Descumprimento - Regulamento de Emissores - Fundos]],Fundos[Ano],YEAR(S$47),Fundos[Mês],S$3)</calculatedColumnFormula>
    </tableColumn>
    <tableColumn id="17" xr3:uid="{00000000-0010-0000-0600-000011000000}" name="abr-14" dataDxfId="181">
      <calculatedColumnFormula>SUMIFS(Fundos[Notificações],Fundos[Descumprimento],Tabela8[[#This Row],[Descumprimento - Regulamento de Emissores - Fundos]],Fundos[Ano],YEAR(T$47),Fundos[Mês],T$3)</calculatedColumnFormula>
    </tableColumn>
    <tableColumn id="18" xr3:uid="{00000000-0010-0000-0600-000012000000}" name="mai-14" dataDxfId="180">
      <calculatedColumnFormula>SUMIFS(Fundos[Notificações],Fundos[Descumprimento],Tabela8[[#This Row],[Descumprimento - Regulamento de Emissores - Fundos]],Fundos[Ano],YEAR(U$47),Fundos[Mês],U$3)</calculatedColumnFormula>
    </tableColumn>
    <tableColumn id="19" xr3:uid="{00000000-0010-0000-0600-000013000000}" name="jun-14" dataDxfId="179">
      <calculatedColumnFormula>SUMIFS(Fundos[Notificações],Fundos[Descumprimento],Tabela8[[#This Row],[Descumprimento - Regulamento de Emissores - Fundos]],Fundos[Ano],YEAR(V$47),Fundos[Mês],V$3)</calculatedColumnFormula>
    </tableColumn>
    <tableColumn id="20" xr3:uid="{00000000-0010-0000-0600-000014000000}" name="jul-14" dataDxfId="178">
      <calculatedColumnFormula>SUMIFS(Fundos[Notificações],Fundos[Descumprimento],Tabela8[[#This Row],[Descumprimento - Regulamento de Emissores - Fundos]],Fundos[Ano],YEAR(W$47),Fundos[Mês],W$3)</calculatedColumnFormula>
    </tableColumn>
    <tableColumn id="21" xr3:uid="{00000000-0010-0000-0600-000015000000}" name="ago-14" dataDxfId="177">
      <calculatedColumnFormula>SUMIFS(Fundos[Notificações],Fundos[Descumprimento],Tabela8[[#This Row],[Descumprimento - Regulamento de Emissores - Fundos]],Fundos[Ano],YEAR(X$47),Fundos[Mês],X$3)</calculatedColumnFormula>
    </tableColumn>
    <tableColumn id="22" xr3:uid="{00000000-0010-0000-0600-000016000000}" name="set-14" dataDxfId="176">
      <calculatedColumnFormula>SUMIFS(Fundos[Notificações],Fundos[Descumprimento],Tabela8[[#This Row],[Descumprimento - Regulamento de Emissores - Fundos]],Fundos[Ano],YEAR(Y$47),Fundos[Mês],Y$3)</calculatedColumnFormula>
    </tableColumn>
    <tableColumn id="23" xr3:uid="{00000000-0010-0000-0600-000017000000}" name="out-14" dataDxfId="175">
      <calculatedColumnFormula>SUMIFS(Fundos[Notificações],Fundos[Descumprimento],Tabela8[[#This Row],[Descumprimento - Regulamento de Emissores - Fundos]],Fundos[Ano],YEAR(Z$47),Fundos[Mês],Z$3)</calculatedColumnFormula>
    </tableColumn>
    <tableColumn id="24" xr3:uid="{00000000-0010-0000-0600-000018000000}" name="nov-14" dataDxfId="174">
      <calculatedColumnFormula>SUMIFS(Fundos[Notificações],Fundos[Descumprimento],Tabela8[[#This Row],[Descumprimento - Regulamento de Emissores - Fundos]],Fundos[Ano],YEAR(AA$47),Fundos[Mês],AA$3)</calculatedColumnFormula>
    </tableColumn>
    <tableColumn id="25" xr3:uid="{00000000-0010-0000-0600-000019000000}" name="dez-14" dataDxfId="173">
      <calculatedColumnFormula>SUMIFS(Fundos[Notificações],Fundos[Descumprimento],Tabela8[[#This Row],[Descumprimento - Regulamento de Emissores - Fundos]],Fundos[Ano],YEAR(AB$47),Fundos[Mês],AB$3)</calculatedColumnFormula>
    </tableColumn>
    <tableColumn id="26" xr3:uid="{00000000-0010-0000-0600-00001A000000}" name="jan-15" dataDxfId="172">
      <calculatedColumnFormula>SUMIFS(Fundos[Notificações],Fundos[Descumprimento],Tabela8[[#This Row],[Descumprimento - Regulamento de Emissores - Fundos]],Fundos[Ano],YEAR(AC$47),Fundos[Mês],AC$3)</calculatedColumnFormula>
    </tableColumn>
    <tableColumn id="27" xr3:uid="{00000000-0010-0000-0600-00001B000000}" name="fev-15" dataDxfId="171">
      <calculatedColumnFormula>SUMIFS(Fundos[Notificações],Fundos[Descumprimento],Tabela8[[#This Row],[Descumprimento - Regulamento de Emissores - Fundos]],Fundos[Ano],YEAR(AD$47),Fundos[Mês],AD$3)</calculatedColumnFormula>
    </tableColumn>
    <tableColumn id="28" xr3:uid="{00000000-0010-0000-0600-00001C000000}" name="mar-15" dataDxfId="170">
      <calculatedColumnFormula>SUMIFS(Fundos[Notificações],Fundos[Descumprimento],Tabela8[[#This Row],[Descumprimento - Regulamento de Emissores - Fundos]],Fundos[Ano],YEAR(AE$47),Fundos[Mês],AE$3)</calculatedColumnFormula>
    </tableColumn>
    <tableColumn id="29" xr3:uid="{00000000-0010-0000-0600-00001D000000}" name="abr-15" dataDxfId="169">
      <calculatedColumnFormula>SUMIFS(Fundos[Notificações],Fundos[Descumprimento],Tabela8[[#This Row],[Descumprimento - Regulamento de Emissores - Fundos]],Fundos[Ano],YEAR(AF$47),Fundos[Mês],AF$3)</calculatedColumnFormula>
    </tableColumn>
    <tableColumn id="30" xr3:uid="{00000000-0010-0000-0600-00001E000000}" name="mai-15" dataDxfId="168">
      <calculatedColumnFormula>SUMIFS(Fundos[Notificações],Fundos[Descumprimento],Tabela8[[#This Row],[Descumprimento - Regulamento de Emissores - Fundos]],Fundos[Ano],YEAR(AG$47),Fundos[Mês],AG$3)</calculatedColumnFormula>
    </tableColumn>
    <tableColumn id="31" xr3:uid="{00000000-0010-0000-0600-00001F000000}" name="jun-15" dataDxfId="167">
      <calculatedColumnFormula>SUMIFS(Fundos[Notificações],Fundos[Descumprimento],Tabela8[[#This Row],[Descumprimento - Regulamento de Emissores - Fundos]],Fundos[Ano],YEAR(AH$47),Fundos[Mês],AH$3)</calculatedColumnFormula>
    </tableColumn>
    <tableColumn id="32" xr3:uid="{00000000-0010-0000-0600-000020000000}" name="jul-15" dataDxfId="166">
      <calculatedColumnFormula>SUMIFS(Fundos[Notificações],Fundos[Descumprimento],Tabela8[[#This Row],[Descumprimento - Regulamento de Emissores - Fundos]],Fundos[Ano],YEAR(AI$47),Fundos[Mês],AI$3)</calculatedColumnFormula>
    </tableColumn>
    <tableColumn id="33" xr3:uid="{00000000-0010-0000-0600-000021000000}" name="ago-15" dataDxfId="165">
      <calculatedColumnFormula>SUMIFS(Fundos[Notificações],Fundos[Descumprimento],Tabela8[[#This Row],[Descumprimento - Regulamento de Emissores - Fundos]],Fundos[Ano],YEAR(AJ$47),Fundos[Mês],AJ$3)</calculatedColumnFormula>
    </tableColumn>
    <tableColumn id="34" xr3:uid="{00000000-0010-0000-0600-000022000000}" name="set-15" dataDxfId="164">
      <calculatedColumnFormula>SUMIFS(Fundos[Notificações],Fundos[Descumprimento],Tabela8[[#This Row],[Descumprimento - Regulamento de Emissores - Fundos]],Fundos[Ano],YEAR(AK$47),Fundos[Mês],AK$3)</calculatedColumnFormula>
    </tableColumn>
    <tableColumn id="35" xr3:uid="{00000000-0010-0000-0600-000023000000}" name="out-15" dataDxfId="163">
      <calculatedColumnFormula>SUMIFS(Fundos[Notificações],Fundos[Descumprimento],Tabela8[[#This Row],[Descumprimento - Regulamento de Emissores - Fundos]],Fundos[Ano],YEAR(AL$47),Fundos[Mês],AL$3)</calculatedColumnFormula>
    </tableColumn>
    <tableColumn id="36" xr3:uid="{00000000-0010-0000-0600-000024000000}" name="nov-15" dataDxfId="162">
      <calculatedColumnFormula>SUMIFS(Fundos[Notificações],Fundos[Descumprimento],Tabela8[[#This Row],[Descumprimento - Regulamento de Emissores - Fundos]],Fundos[Ano],YEAR(AM$47),Fundos[Mês],AM$3)</calculatedColumnFormula>
    </tableColumn>
    <tableColumn id="37" xr3:uid="{00000000-0010-0000-0600-000025000000}" name="dez-15" dataDxfId="161">
      <calculatedColumnFormula>SUMIFS(Fundos[Notificações],Fundos[Descumprimento],Tabela8[[#This Row],[Descumprimento - Regulamento de Emissores - Fundos]],Fundos[Ano],YEAR(AN$47),Fundos[Mês],AN$3)</calculatedColumnFormula>
    </tableColumn>
    <tableColumn id="38" xr3:uid="{00000000-0010-0000-0600-000026000000}" name="jan-16" dataDxfId="160">
      <calculatedColumnFormula>SUMIFS(Fundos[Notificações],Fundos[Descumprimento],Tabela8[[#This Row],[Descumprimento - Regulamento de Emissores - Fundos]],Fundos[Ano],YEAR(AO$47),Fundos[Mês],AO$3)</calculatedColumnFormula>
    </tableColumn>
    <tableColumn id="39" xr3:uid="{00000000-0010-0000-0600-000027000000}" name="fev-16" dataDxfId="159">
      <calculatedColumnFormula>SUMIFS(Fundos[Notificações],Fundos[Descumprimento],Tabela8[[#This Row],[Descumprimento - Regulamento de Emissores - Fundos]],Fundos[Ano],YEAR(AP$47),Fundos[Mês],AP$3)</calculatedColumnFormula>
    </tableColumn>
    <tableColumn id="40" xr3:uid="{00000000-0010-0000-0600-000028000000}" name="mar-16" dataDxfId="158">
      <calculatedColumnFormula>SUMIFS(Fundos[Notificações],Fundos[Descumprimento],Tabela8[[#This Row],[Descumprimento - Regulamento de Emissores - Fundos]],Fundos[Ano],YEAR(AQ$47),Fundos[Mês],AQ$3)</calculatedColumnFormula>
    </tableColumn>
    <tableColumn id="41" xr3:uid="{00000000-0010-0000-0600-000029000000}" name="abr-16" dataDxfId="157">
      <calculatedColumnFormula>SUMIFS(Fundos[Notificações],Fundos[Descumprimento],Tabela8[[#This Row],[Descumprimento - Regulamento de Emissores - Fundos]],Fundos[Ano],YEAR(AR$47),Fundos[Mês],AR$3)</calculatedColumnFormula>
    </tableColumn>
    <tableColumn id="42" xr3:uid="{00000000-0010-0000-0600-00002A000000}" name="mai-16" dataDxfId="156">
      <calculatedColumnFormula>SUMIFS(Fundos[Notificações],Fundos[Descumprimento],Tabela8[[#This Row],[Descumprimento - Regulamento de Emissores - Fundos]],Fundos[Ano],YEAR(AS$47),Fundos[Mês],AS$3)</calculatedColumnFormula>
    </tableColumn>
    <tableColumn id="43" xr3:uid="{00000000-0010-0000-0600-00002B000000}" name="jun-16" dataDxfId="155">
      <calculatedColumnFormula>SUMIFS(Fundos[Notificações],Fundos[Descumprimento],Tabela8[[#This Row],[Descumprimento - Regulamento de Emissores - Fundos]],Fundos[Ano],YEAR(AT$47),Fundos[Mês],AT$3)</calculatedColumnFormula>
    </tableColumn>
    <tableColumn id="44" xr3:uid="{00000000-0010-0000-0600-00002C000000}" name="jul-16" dataDxfId="154">
      <calculatedColumnFormula>SUMIFS(Fundos[Notificações],Fundos[Descumprimento],Tabela8[[#This Row],[Descumprimento - Regulamento de Emissores - Fundos]],Fundos[Ano],YEAR(AU$47),Fundos[Mês],AU$3)</calculatedColumnFormula>
    </tableColumn>
    <tableColumn id="45" xr3:uid="{00000000-0010-0000-0600-00002D000000}" name="ago-16" dataDxfId="153">
      <calculatedColumnFormula>SUMIFS(Fundos[Notificações],Fundos[Descumprimento],Tabela8[[#This Row],[Descumprimento - Regulamento de Emissores - Fundos]],Fundos[Ano],YEAR(AV$47),Fundos[Mês],AV$3)</calculatedColumnFormula>
    </tableColumn>
    <tableColumn id="46" xr3:uid="{00000000-0010-0000-0600-00002E000000}" name="set-16" dataDxfId="152">
      <calculatedColumnFormula>SUMIFS(Fundos[Notificações],Fundos[Descumprimento],Tabela8[[#This Row],[Descumprimento - Regulamento de Emissores - Fundos]],Fundos[Ano],YEAR(AW$47),Fundos[Mês],AW$3)</calculatedColumnFormula>
    </tableColumn>
    <tableColumn id="47" xr3:uid="{00000000-0010-0000-0600-00002F000000}" name="out-16" dataDxfId="151">
      <calculatedColumnFormula>SUMIFS(Fundos[Notificações],Fundos[Descumprimento],Tabela8[[#This Row],[Descumprimento - Regulamento de Emissores - Fundos]],Fundos[Ano],YEAR(AX$47),Fundos[Mês],AX$3)</calculatedColumnFormula>
    </tableColumn>
    <tableColumn id="48" xr3:uid="{00000000-0010-0000-0600-000030000000}" name="nov-16" dataDxfId="150">
      <calculatedColumnFormula>SUMIFS(Fundos[Notificações],Fundos[Descumprimento],Tabela8[[#This Row],[Descumprimento - Regulamento de Emissores - Fundos]],Fundos[Ano],YEAR(AY$47),Fundos[Mês],AY$3)</calculatedColumnFormula>
    </tableColumn>
    <tableColumn id="49" xr3:uid="{00000000-0010-0000-0600-000031000000}" name="dez-16" dataDxfId="149">
      <calculatedColumnFormula>SUMIFS(Fundos[Notificações],Fundos[Descumprimento],Tabela8[[#This Row],[Descumprimento - Regulamento de Emissores - Fundos]],Fundos[Ano],YEAR(AZ$47),Fundos[Mês],AZ$3)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ela9" displayName="Tabela9" ref="D21:AZ45" totalsRowShown="0">
  <sortState xmlns:xlrd2="http://schemas.microsoft.com/office/spreadsheetml/2017/richdata2" ref="D21:D45">
    <sortCondition ref="D20:D45"/>
  </sortState>
  <tableColumns count="49">
    <tableColumn id="1" xr3:uid="{00000000-0010-0000-0700-000001000000}" name="Descumprimento - Regulamento de Emissores - Companhias" dataDxfId="148"/>
    <tableColumn id="2" xr3:uid="{00000000-0010-0000-0700-000002000000}" name="jan-13" dataDxfId="147">
      <calculatedColumnFormula>SUMIFS(Companhias[Notificações],Companhias[Descumprimento],Tabela9[[#This Row],[Descumprimento - Regulamento de Emissores - Companhias]],Companhias[Ano],YEAR(E$21),Companhias[Mês],Infrações!E$3)</calculatedColumnFormula>
    </tableColumn>
    <tableColumn id="3" xr3:uid="{00000000-0010-0000-0700-000003000000}" name="fev-13" dataDxfId="146">
      <calculatedColumnFormula>SUMIFS(Companhias[Notificações],Companhias[Descumprimento],Tabela9[[#This Row],[Descumprimento - Regulamento de Emissores - Companhias]],Companhias[Ano],YEAR(F$21),Companhias[Mês],Infrações!F$3)</calculatedColumnFormula>
    </tableColumn>
    <tableColumn id="4" xr3:uid="{00000000-0010-0000-0700-000004000000}" name="mar-13" dataDxfId="145">
      <calculatedColumnFormula>SUMIFS(Companhias[Notificações],Companhias[Descumprimento],Tabela9[[#This Row],[Descumprimento - Regulamento de Emissores - Companhias]],Companhias[Ano],YEAR(G$21),Companhias[Mês],Infrações!G$3)</calculatedColumnFormula>
    </tableColumn>
    <tableColumn id="5" xr3:uid="{00000000-0010-0000-0700-000005000000}" name="abr-13" dataDxfId="144">
      <calculatedColumnFormula>SUMIFS(Companhias[Notificações],Companhias[Descumprimento],Tabela9[[#This Row],[Descumprimento - Regulamento de Emissores - Companhias]],Companhias[Ano],YEAR(H$21),Companhias[Mês],Infrações!H$3)</calculatedColumnFormula>
    </tableColumn>
    <tableColumn id="6" xr3:uid="{00000000-0010-0000-0700-000006000000}" name="mai-13" dataDxfId="143">
      <calculatedColumnFormula>SUMIFS(Companhias[Notificações],Companhias[Descumprimento],Tabela9[[#This Row],[Descumprimento - Regulamento de Emissores - Companhias]],Companhias[Ano],YEAR(I$21),Companhias[Mês],Infrações!I$3)</calculatedColumnFormula>
    </tableColumn>
    <tableColumn id="7" xr3:uid="{00000000-0010-0000-0700-000007000000}" name="jun-13" dataDxfId="142">
      <calculatedColumnFormula>SUMIFS(Companhias[Notificações],Companhias[Descumprimento],Tabela9[[#This Row],[Descumprimento - Regulamento de Emissores - Companhias]],Companhias[Ano],YEAR(J$21),Companhias[Mês],Infrações!J$3)</calculatedColumnFormula>
    </tableColumn>
    <tableColumn id="8" xr3:uid="{00000000-0010-0000-0700-000008000000}" name="jul-13" dataDxfId="141">
      <calculatedColumnFormula>SUMIFS(Companhias[Notificações],Companhias[Descumprimento],Tabela9[[#This Row],[Descumprimento - Regulamento de Emissores - Companhias]],Companhias[Ano],YEAR(K$21),Companhias[Mês],Infrações!K$3)</calculatedColumnFormula>
    </tableColumn>
    <tableColumn id="9" xr3:uid="{00000000-0010-0000-0700-000009000000}" name="ago-13" dataDxfId="140">
      <calculatedColumnFormula>SUMIFS(Companhias[Notificações],Companhias[Descumprimento],Tabela9[[#This Row],[Descumprimento - Regulamento de Emissores - Companhias]],Companhias[Ano],YEAR(L$21),Companhias[Mês],Infrações!L$3)</calculatedColumnFormula>
    </tableColumn>
    <tableColumn id="10" xr3:uid="{00000000-0010-0000-0700-00000A000000}" name="set-13" dataDxfId="139">
      <calculatedColumnFormula>SUMIFS(Companhias[Notificações],Companhias[Descumprimento],Tabela9[[#This Row],[Descumprimento - Regulamento de Emissores - Companhias]],Companhias[Ano],YEAR(M$21),Companhias[Mês],Infrações!M$3)</calculatedColumnFormula>
    </tableColumn>
    <tableColumn id="11" xr3:uid="{00000000-0010-0000-0700-00000B000000}" name="out-13" dataDxfId="138">
      <calculatedColumnFormula>SUMIFS(Companhias[Notificações],Companhias[Descumprimento],Tabela9[[#This Row],[Descumprimento - Regulamento de Emissores - Companhias]],Companhias[Ano],YEAR(N$21),Companhias[Mês],Infrações!N$3)</calculatedColumnFormula>
    </tableColumn>
    <tableColumn id="12" xr3:uid="{00000000-0010-0000-0700-00000C000000}" name="nov-13" dataDxfId="137">
      <calculatedColumnFormula>SUMIFS(Companhias[Notificações],Companhias[Descumprimento],Tabela9[[#This Row],[Descumprimento - Regulamento de Emissores - Companhias]],Companhias[Ano],YEAR(O$21),Companhias[Mês],Infrações!O$3)</calculatedColumnFormula>
    </tableColumn>
    <tableColumn id="13" xr3:uid="{00000000-0010-0000-0700-00000D000000}" name="dez-13" dataDxfId="136">
      <calculatedColumnFormula>SUMIFS(Companhias[Notificações],Companhias[Descumprimento],Tabela9[[#This Row],[Descumprimento - Regulamento de Emissores - Companhias]],Companhias[Ano],YEAR(P$21),Companhias[Mês],Infrações!P$3)</calculatedColumnFormula>
    </tableColumn>
    <tableColumn id="14" xr3:uid="{00000000-0010-0000-0700-00000E000000}" name="jan-14" dataDxfId="135">
      <calculatedColumnFormula>SUMIFS(Companhias[Notificações],Companhias[Descumprimento],Tabela9[[#This Row],[Descumprimento - Regulamento de Emissores - Companhias]],Companhias[Ano],YEAR(Q$21),Companhias[Mês],Infrações!Q$3)</calculatedColumnFormula>
    </tableColumn>
    <tableColumn id="15" xr3:uid="{00000000-0010-0000-0700-00000F000000}" name="fev-14" dataDxfId="134">
      <calculatedColumnFormula>SUMIFS(Companhias[Notificações],Companhias[Descumprimento],Tabela9[[#This Row],[Descumprimento - Regulamento de Emissores - Companhias]],Companhias[Ano],YEAR(R$21),Companhias[Mês],Infrações!R$3)</calculatedColumnFormula>
    </tableColumn>
    <tableColumn id="16" xr3:uid="{00000000-0010-0000-0700-000010000000}" name="mar-14" dataDxfId="133">
      <calculatedColumnFormula>SUMIFS(Companhias[Notificações],Companhias[Descumprimento],Tabela9[[#This Row],[Descumprimento - Regulamento de Emissores - Companhias]],Companhias[Ano],YEAR(S$21),Companhias[Mês],Infrações!S$3)</calculatedColumnFormula>
    </tableColumn>
    <tableColumn id="17" xr3:uid="{00000000-0010-0000-0700-000011000000}" name="abr-14" dataDxfId="132">
      <calculatedColumnFormula>SUMIFS(Companhias[Notificações],Companhias[Descumprimento],Tabela9[[#This Row],[Descumprimento - Regulamento de Emissores - Companhias]],Companhias[Ano],YEAR(T$21),Companhias[Mês],Infrações!T$3)</calculatedColumnFormula>
    </tableColumn>
    <tableColumn id="18" xr3:uid="{00000000-0010-0000-0700-000012000000}" name="mai-14" dataDxfId="131">
      <calculatedColumnFormula>SUMIFS(Companhias[Notificações],Companhias[Descumprimento],Tabela9[[#This Row],[Descumprimento - Regulamento de Emissores - Companhias]],Companhias[Ano],YEAR(U$21),Companhias[Mês],Infrações!U$3)</calculatedColumnFormula>
    </tableColumn>
    <tableColumn id="19" xr3:uid="{00000000-0010-0000-0700-000013000000}" name="jun-14" dataDxfId="130">
      <calculatedColumnFormula>SUMIFS(Companhias[Notificações],Companhias[Descumprimento],Tabela9[[#This Row],[Descumprimento - Regulamento de Emissores - Companhias]],Companhias[Ano],YEAR(V$21),Companhias[Mês],Infrações!V$3)</calculatedColumnFormula>
    </tableColumn>
    <tableColumn id="20" xr3:uid="{00000000-0010-0000-0700-000014000000}" name="jul-14" dataDxfId="129">
      <calculatedColumnFormula>SUMIFS(Companhias[Notificações],Companhias[Descumprimento],Tabela9[[#This Row],[Descumprimento - Regulamento de Emissores - Companhias]],Companhias[Ano],YEAR(W$21),Companhias[Mês],Infrações!W$3)</calculatedColumnFormula>
    </tableColumn>
    <tableColumn id="21" xr3:uid="{00000000-0010-0000-0700-000015000000}" name="ago-14" dataDxfId="128">
      <calculatedColumnFormula>SUMIFS(Companhias[Notificações],Companhias[Descumprimento],Tabela9[[#This Row],[Descumprimento - Regulamento de Emissores - Companhias]],Companhias[Ano],YEAR(X$21),Companhias[Mês],Infrações!X$3)</calculatedColumnFormula>
    </tableColumn>
    <tableColumn id="22" xr3:uid="{00000000-0010-0000-0700-000016000000}" name="set-14" dataDxfId="127">
      <calculatedColumnFormula>SUMIFS(Companhias[Notificações],Companhias[Descumprimento],Tabela9[[#This Row],[Descumprimento - Regulamento de Emissores - Companhias]],Companhias[Ano],YEAR(Y$21),Companhias[Mês],Infrações!Y$3)</calculatedColumnFormula>
    </tableColumn>
    <tableColumn id="23" xr3:uid="{00000000-0010-0000-0700-000017000000}" name="out-14" dataDxfId="126">
      <calculatedColumnFormula>SUMIFS(Companhias[Notificações],Companhias[Descumprimento],Tabela9[[#This Row],[Descumprimento - Regulamento de Emissores - Companhias]],Companhias[Ano],YEAR(Z$21),Companhias[Mês],Infrações!Z$3)</calculatedColumnFormula>
    </tableColumn>
    <tableColumn id="24" xr3:uid="{00000000-0010-0000-0700-000018000000}" name="nov-14" dataDxfId="125">
      <calculatedColumnFormula>SUMIFS(Companhias[Notificações],Companhias[Descumprimento],Tabela9[[#This Row],[Descumprimento - Regulamento de Emissores - Companhias]],Companhias[Ano],YEAR(AA$21),Companhias[Mês],Infrações!AA$3)</calculatedColumnFormula>
    </tableColumn>
    <tableColumn id="25" xr3:uid="{00000000-0010-0000-0700-000019000000}" name="dez-14" dataDxfId="124">
      <calculatedColumnFormula>SUMIFS(Companhias[Notificações],Companhias[Descumprimento],Tabela9[[#This Row],[Descumprimento - Regulamento de Emissores - Companhias]],Companhias[Ano],YEAR(AB$21),Companhias[Mês],Infrações!AB$3)</calculatedColumnFormula>
    </tableColumn>
    <tableColumn id="26" xr3:uid="{00000000-0010-0000-0700-00001A000000}" name="jan-15" dataDxfId="123">
      <calculatedColumnFormula>SUMIFS(Companhias[Notificações],Companhias[Descumprimento],Tabela9[[#This Row],[Descumprimento - Regulamento de Emissores - Companhias]],Companhias[Ano],YEAR(AC$21),Companhias[Mês],Infrações!AC$3)</calculatedColumnFormula>
    </tableColumn>
    <tableColumn id="27" xr3:uid="{00000000-0010-0000-0700-00001B000000}" name="fev-15" dataDxfId="122">
      <calculatedColumnFormula>SUMIFS(Companhias[Notificações],Companhias[Descumprimento],Tabela9[[#This Row],[Descumprimento - Regulamento de Emissores - Companhias]],Companhias[Ano],YEAR(AD$21),Companhias[Mês],Infrações!AD$3)</calculatedColumnFormula>
    </tableColumn>
    <tableColumn id="28" xr3:uid="{00000000-0010-0000-0700-00001C000000}" name="mar-15" dataDxfId="121">
      <calculatedColumnFormula>SUMIFS(Companhias[Notificações],Companhias[Descumprimento],Tabela9[[#This Row],[Descumprimento - Regulamento de Emissores - Companhias]],Companhias[Ano],YEAR(AE$21),Companhias[Mês],Infrações!AE$3)</calculatedColumnFormula>
    </tableColumn>
    <tableColumn id="29" xr3:uid="{00000000-0010-0000-0700-00001D000000}" name="abr-15" dataDxfId="120">
      <calculatedColumnFormula>SUMIFS(Companhias[Notificações],Companhias[Descumprimento],Tabela9[[#This Row],[Descumprimento - Regulamento de Emissores - Companhias]],Companhias[Ano],YEAR(AF$21),Companhias[Mês],Infrações!AF$3)</calculatedColumnFormula>
    </tableColumn>
    <tableColumn id="30" xr3:uid="{00000000-0010-0000-0700-00001E000000}" name="mai-15" dataDxfId="119">
      <calculatedColumnFormula>SUMIFS(Companhias[Notificações],Companhias[Descumprimento],Tabela9[[#This Row],[Descumprimento - Regulamento de Emissores - Companhias]],Companhias[Ano],YEAR(AG$21),Companhias[Mês],Infrações!AG$3)</calculatedColumnFormula>
    </tableColumn>
    <tableColumn id="31" xr3:uid="{00000000-0010-0000-0700-00001F000000}" name="jun-15" dataDxfId="118">
      <calculatedColumnFormula>SUMIFS(Companhias[Notificações],Companhias[Descumprimento],Tabela9[[#This Row],[Descumprimento - Regulamento de Emissores - Companhias]],Companhias[Ano],YEAR(AH$21),Companhias[Mês],Infrações!AH$3)</calculatedColumnFormula>
    </tableColumn>
    <tableColumn id="32" xr3:uid="{00000000-0010-0000-0700-000020000000}" name="jul-15" dataDxfId="117">
      <calculatedColumnFormula>SUMIFS(Companhias[Notificações],Companhias[Descumprimento],Tabela9[[#This Row],[Descumprimento - Regulamento de Emissores - Companhias]],Companhias[Ano],YEAR(AI$21),Companhias[Mês],Infrações!AI$3)</calculatedColumnFormula>
    </tableColumn>
    <tableColumn id="33" xr3:uid="{00000000-0010-0000-0700-000021000000}" name="ago-15" dataDxfId="116">
      <calculatedColumnFormula>SUMIFS(Companhias[Notificações],Companhias[Descumprimento],Tabela9[[#This Row],[Descumprimento - Regulamento de Emissores - Companhias]],Companhias[Ano],YEAR(AJ$21),Companhias[Mês],Infrações!AJ$3)</calculatedColumnFormula>
    </tableColumn>
    <tableColumn id="34" xr3:uid="{00000000-0010-0000-0700-000022000000}" name="set-15" dataDxfId="115">
      <calculatedColumnFormula>SUMIFS(Companhias[Notificações],Companhias[Descumprimento],Tabela9[[#This Row],[Descumprimento - Regulamento de Emissores - Companhias]],Companhias[Ano],YEAR(AK$21),Companhias[Mês],Infrações!AK$3)</calculatedColumnFormula>
    </tableColumn>
    <tableColumn id="35" xr3:uid="{00000000-0010-0000-0700-000023000000}" name="out-15" dataDxfId="114">
      <calculatedColumnFormula>SUMIFS(Companhias[Notificações],Companhias[Descumprimento],Tabela9[[#This Row],[Descumprimento - Regulamento de Emissores - Companhias]],Companhias[Ano],YEAR(AL$21),Companhias[Mês],Infrações!AL$3)</calculatedColumnFormula>
    </tableColumn>
    <tableColumn id="36" xr3:uid="{00000000-0010-0000-0700-000024000000}" name="nov-15" dataDxfId="113">
      <calculatedColumnFormula>SUMIFS(Companhias[Notificações],Companhias[Descumprimento],Tabela9[[#This Row],[Descumprimento - Regulamento de Emissores - Companhias]],Companhias[Ano],YEAR(AM$21),Companhias[Mês],Infrações!AM$3)</calculatedColumnFormula>
    </tableColumn>
    <tableColumn id="37" xr3:uid="{00000000-0010-0000-0700-000025000000}" name="dez-15" dataDxfId="112">
      <calculatedColumnFormula>SUMIFS(Companhias[Notificações],Companhias[Descumprimento],Tabela9[[#This Row],[Descumprimento - Regulamento de Emissores - Companhias]],Companhias[Ano],YEAR(AN$21),Companhias[Mês],Infrações!AN$3)</calculatedColumnFormula>
    </tableColumn>
    <tableColumn id="38" xr3:uid="{00000000-0010-0000-0700-000026000000}" name="jan-16" dataDxfId="111">
      <calculatedColumnFormula>SUMIFS(Companhias[Notificações],Companhias[Descumprimento],Tabela9[[#This Row],[Descumprimento - Regulamento de Emissores - Companhias]],Companhias[Ano],YEAR(AO$21),Companhias[Mês],Infrações!AO$3)</calculatedColumnFormula>
    </tableColumn>
    <tableColumn id="39" xr3:uid="{00000000-0010-0000-0700-000027000000}" name="fev-16" dataDxfId="110">
      <calculatedColumnFormula>SUMIFS(Companhias[Notificações],Companhias[Descumprimento],Tabela9[[#This Row],[Descumprimento - Regulamento de Emissores - Companhias]],Companhias[Ano],YEAR(AP$21),Companhias[Mês],Infrações!AP$3)</calculatedColumnFormula>
    </tableColumn>
    <tableColumn id="40" xr3:uid="{00000000-0010-0000-0700-000028000000}" name="mar-16" dataDxfId="109">
      <calculatedColumnFormula>SUMIFS(Companhias[Notificações],Companhias[Descumprimento],Tabela9[[#This Row],[Descumprimento - Regulamento de Emissores - Companhias]],Companhias[Ano],YEAR(AQ$21),Companhias[Mês],Infrações!AQ$3)</calculatedColumnFormula>
    </tableColumn>
    <tableColumn id="41" xr3:uid="{00000000-0010-0000-0700-000029000000}" name="abr-16" dataDxfId="108">
      <calculatedColumnFormula>SUMIFS(Companhias[Notificações],Companhias[Descumprimento],Tabela9[[#This Row],[Descumprimento - Regulamento de Emissores - Companhias]],Companhias[Ano],YEAR(AR$21),Companhias[Mês],Infrações!AR$3)</calculatedColumnFormula>
    </tableColumn>
    <tableColumn id="42" xr3:uid="{00000000-0010-0000-0700-00002A000000}" name="mai-16" dataDxfId="107">
      <calculatedColumnFormula>SUMIFS(Companhias[Notificações],Companhias[Descumprimento],Tabela9[[#This Row],[Descumprimento - Regulamento de Emissores - Companhias]],Companhias[Ano],YEAR(AS$21),Companhias[Mês],Infrações!AS$3)</calculatedColumnFormula>
    </tableColumn>
    <tableColumn id="43" xr3:uid="{00000000-0010-0000-0700-00002B000000}" name="jun-16" dataDxfId="106">
      <calculatedColumnFormula>SUMIFS(Companhias[Notificações],Companhias[Descumprimento],Tabela9[[#This Row],[Descumprimento - Regulamento de Emissores - Companhias]],Companhias[Ano],YEAR(AT$21),Companhias[Mês],Infrações!AT$3)</calculatedColumnFormula>
    </tableColumn>
    <tableColumn id="44" xr3:uid="{00000000-0010-0000-0700-00002C000000}" name="jul-16" dataDxfId="105">
      <calculatedColumnFormula>SUMIFS(Companhias[Notificações],Companhias[Descumprimento],Tabela9[[#This Row],[Descumprimento - Regulamento de Emissores - Companhias]],Companhias[Ano],YEAR(AU$21),Companhias[Mês],Infrações!AU$3)</calculatedColumnFormula>
    </tableColumn>
    <tableColumn id="45" xr3:uid="{00000000-0010-0000-0700-00002D000000}" name="ago-16" dataDxfId="104">
      <calculatedColumnFormula>SUMIFS(Companhias[Notificações],Companhias[Descumprimento],Tabela9[[#This Row],[Descumprimento - Regulamento de Emissores - Companhias]],Companhias[Ano],YEAR(AV$21),Companhias[Mês],Infrações!AV$3)</calculatedColumnFormula>
    </tableColumn>
    <tableColumn id="46" xr3:uid="{00000000-0010-0000-0700-00002E000000}" name="set-16" dataDxfId="103">
      <calculatedColumnFormula>SUMIFS(Companhias[Notificações],Companhias[Descumprimento],Tabela9[[#This Row],[Descumprimento - Regulamento de Emissores - Companhias]],Companhias[Ano],YEAR(AW$21),Companhias[Mês],Infrações!AW$3)</calculatedColumnFormula>
    </tableColumn>
    <tableColumn id="47" xr3:uid="{00000000-0010-0000-0700-00002F000000}" name="out-16" dataDxfId="102">
      <calculatedColumnFormula>SUMIFS(Companhias[Notificações],Companhias[Descumprimento],Tabela9[[#This Row],[Descumprimento - Regulamento de Emissores - Companhias]],Companhias[Ano],YEAR(AX$21),Companhias[Mês],Infrações!AX$3)</calculatedColumnFormula>
    </tableColumn>
    <tableColumn id="48" xr3:uid="{00000000-0010-0000-0700-000030000000}" name="nov-16" dataDxfId="101">
      <calculatedColumnFormula>SUMIFS(Companhias[Notificações],Companhias[Descumprimento],Tabela9[[#This Row],[Descumprimento - Regulamento de Emissores - Companhias]],Companhias[Ano],YEAR(AY$21),Companhias[Mês],Infrações!AY$3)</calculatedColumnFormula>
    </tableColumn>
    <tableColumn id="49" xr3:uid="{00000000-0010-0000-0700-000031000000}" name="dez-16" dataDxfId="100">
      <calculatedColumnFormula>SUMIFS(Companhias[Notificações],Companhias[Descumprimento],Tabela9[[#This Row],[Descumprimento - Regulamento de Emissores - Companhias]],Companhias[Ano],YEAR(AZ$21),Companhias[Mês],Infrações!AZ$3)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D4:AZ19" headerRowDxfId="99" dataDxfId="98">
  <sortState xmlns:xlrd2="http://schemas.microsoft.com/office/spreadsheetml/2017/richdata2" ref="D4:D18">
    <sortCondition ref="D3:D18"/>
  </sortState>
  <tableColumns count="49">
    <tableColumn id="1" xr3:uid="{00000000-0010-0000-0800-000001000000}" name="Descumprimento - Regulamento dos Segmentos" totalsRowLabel="Total" dataDxfId="97" totalsRowDxfId="96"/>
    <tableColumn id="2" xr3:uid="{00000000-0010-0000-0800-000002000000}" name="jan-13" dataDxfId="95" totalsRowDxfId="94">
      <calculatedColumnFormula>SUMIFS('Emissores - Segmentos'!$D$3:$D$295,'Emissores - Segmentos'!$C$3:$C$295,Tabela10[[#This Row],[Descumprimento - Regulamento dos Segmentos]],'Emissores - Segmentos'!$A$3:$A$295,YEAR(E$4),'Emissores - Segmentos'!$B$3:$B$295,Infrações!E$3)</calculatedColumnFormula>
    </tableColumn>
    <tableColumn id="3" xr3:uid="{00000000-0010-0000-0800-000003000000}" name="fev-13" dataDxfId="93" totalsRowDxfId="92">
      <calculatedColumnFormula>SUMIFS('Emissores - Segmentos'!$D$3:$D$295,'Emissores - Segmentos'!$C$3:$C$295,Tabela10[[#This Row],[Descumprimento - Regulamento dos Segmentos]],'Emissores - Segmentos'!$A$3:$A$295,YEAR(F$4),'Emissores - Segmentos'!$B$3:$B$295,Infrações!F$3)</calculatedColumnFormula>
    </tableColumn>
    <tableColumn id="4" xr3:uid="{00000000-0010-0000-0800-000004000000}" name="mar-13" dataDxfId="91" totalsRowDxfId="90">
      <calculatedColumnFormula>SUMIFS('Emissores - Segmentos'!$D$3:$D$295,'Emissores - Segmentos'!$C$3:$C$295,Tabela10[[#This Row],[Descumprimento - Regulamento dos Segmentos]],'Emissores - Segmentos'!$A$3:$A$295,YEAR(G$4),'Emissores - Segmentos'!$B$3:$B$295,Infrações!G$3)</calculatedColumnFormula>
    </tableColumn>
    <tableColumn id="5" xr3:uid="{00000000-0010-0000-0800-000005000000}" name="abr-13" dataDxfId="89" totalsRowDxfId="88">
      <calculatedColumnFormula>SUMIFS('Emissores - Segmentos'!$D$3:$D$295,'Emissores - Segmentos'!$C$3:$C$295,Tabela10[[#This Row],[Descumprimento - Regulamento dos Segmentos]],'Emissores - Segmentos'!$A$3:$A$295,YEAR(H$4),'Emissores - Segmentos'!$B$3:$B$295,Infrações!H$3)</calculatedColumnFormula>
    </tableColumn>
    <tableColumn id="6" xr3:uid="{00000000-0010-0000-0800-000006000000}" name="mai-13" dataDxfId="87" totalsRowDxfId="86">
      <calculatedColumnFormula>SUMIFS('Emissores - Segmentos'!$D$3:$D$295,'Emissores - Segmentos'!$C$3:$C$295,Tabela10[[#This Row],[Descumprimento - Regulamento dos Segmentos]],'Emissores - Segmentos'!$A$3:$A$295,YEAR(I$4),'Emissores - Segmentos'!$B$3:$B$295,Infrações!I$3)</calculatedColumnFormula>
    </tableColumn>
    <tableColumn id="7" xr3:uid="{00000000-0010-0000-0800-000007000000}" name="jun-13" dataDxfId="85" totalsRowDxfId="84">
      <calculatedColumnFormula>SUMIFS('Emissores - Segmentos'!$D$3:$D$295,'Emissores - Segmentos'!$C$3:$C$295,Tabela10[[#This Row],[Descumprimento - Regulamento dos Segmentos]],'Emissores - Segmentos'!$A$3:$A$295,YEAR(J$4),'Emissores - Segmentos'!$B$3:$B$295,Infrações!J$3)</calculatedColumnFormula>
    </tableColumn>
    <tableColumn id="8" xr3:uid="{00000000-0010-0000-0800-000008000000}" name="jul-13" dataDxfId="83" totalsRowDxfId="82">
      <calculatedColumnFormula>SUMIFS('Emissores - Segmentos'!$D$3:$D$295,'Emissores - Segmentos'!$C$3:$C$295,Tabela10[[#This Row],[Descumprimento - Regulamento dos Segmentos]],'Emissores - Segmentos'!$A$3:$A$295,YEAR(K$4),'Emissores - Segmentos'!$B$3:$B$295,Infrações!K$3)</calculatedColumnFormula>
    </tableColumn>
    <tableColumn id="9" xr3:uid="{00000000-0010-0000-0800-000009000000}" name="ago-13" dataDxfId="81" totalsRowDxfId="80">
      <calculatedColumnFormula>SUMIFS('Emissores - Segmentos'!$D$3:$D$295,'Emissores - Segmentos'!$C$3:$C$295,Tabela10[[#This Row],[Descumprimento - Regulamento dos Segmentos]],'Emissores - Segmentos'!$A$3:$A$295,YEAR(L$4),'Emissores - Segmentos'!$B$3:$B$295,Infrações!L$3)</calculatedColumnFormula>
    </tableColumn>
    <tableColumn id="10" xr3:uid="{00000000-0010-0000-0800-00000A000000}" name="set-13" dataDxfId="79" totalsRowDxfId="78">
      <calculatedColumnFormula>SUMIFS('Emissores - Segmentos'!$D$3:$D$295,'Emissores - Segmentos'!$C$3:$C$295,Tabela10[[#This Row],[Descumprimento - Regulamento dos Segmentos]],'Emissores - Segmentos'!$A$3:$A$295,YEAR(M$4),'Emissores - Segmentos'!$B$3:$B$295,Infrações!M$3)</calculatedColumnFormula>
    </tableColumn>
    <tableColumn id="11" xr3:uid="{00000000-0010-0000-0800-00000B000000}" name="out-13" dataDxfId="77" totalsRowDxfId="76">
      <calculatedColumnFormula>SUMIFS('Emissores - Segmentos'!$D$3:$D$295,'Emissores - Segmentos'!$C$3:$C$295,Tabela10[[#This Row],[Descumprimento - Regulamento dos Segmentos]],'Emissores - Segmentos'!$A$3:$A$295,YEAR(N$4),'Emissores - Segmentos'!$B$3:$B$295,Infrações!N$3)</calculatedColumnFormula>
    </tableColumn>
    <tableColumn id="12" xr3:uid="{00000000-0010-0000-0800-00000C000000}" name="nov-13" dataDxfId="75" totalsRowDxfId="74">
      <calculatedColumnFormula>SUMIFS('Emissores - Segmentos'!$D$3:$D$295,'Emissores - Segmentos'!$C$3:$C$295,Tabela10[[#This Row],[Descumprimento - Regulamento dos Segmentos]],'Emissores - Segmentos'!$A$3:$A$295,YEAR(O$4),'Emissores - Segmentos'!$B$3:$B$295,Infrações!O$3)</calculatedColumnFormula>
    </tableColumn>
    <tableColumn id="13" xr3:uid="{00000000-0010-0000-0800-00000D000000}" name="dez-13" dataDxfId="73" totalsRowDxfId="72">
      <calculatedColumnFormula>SUMIFS('Emissores - Segmentos'!$D$3:$D$295,'Emissores - Segmentos'!$C$3:$C$295,Tabela10[[#This Row],[Descumprimento - Regulamento dos Segmentos]],'Emissores - Segmentos'!$A$3:$A$295,YEAR(P$4),'Emissores - Segmentos'!$B$3:$B$295,Infrações!P$3)</calculatedColumnFormula>
    </tableColumn>
    <tableColumn id="14" xr3:uid="{00000000-0010-0000-0800-00000E000000}" name="jan-14" dataDxfId="71" totalsRowDxfId="70">
      <calculatedColumnFormula>SUMIFS('Emissores - Segmentos'!$D$3:$D$295,'Emissores - Segmentos'!$C$3:$C$295,Tabela10[[#This Row],[Descumprimento - Regulamento dos Segmentos]],'Emissores - Segmentos'!$A$3:$A$295,YEAR(Q$4),'Emissores - Segmentos'!$B$3:$B$295,Infrações!Q$3)</calculatedColumnFormula>
    </tableColumn>
    <tableColumn id="15" xr3:uid="{00000000-0010-0000-0800-00000F000000}" name="fev-14" dataDxfId="69" totalsRowDxfId="68">
      <calculatedColumnFormula>SUMIFS('Emissores - Segmentos'!$D$3:$D$295,'Emissores - Segmentos'!$C$3:$C$295,Tabela10[[#This Row],[Descumprimento - Regulamento dos Segmentos]],'Emissores - Segmentos'!$A$3:$A$295,YEAR(R$4),'Emissores - Segmentos'!$B$3:$B$295,Infrações!R$3)</calculatedColumnFormula>
    </tableColumn>
    <tableColumn id="16" xr3:uid="{00000000-0010-0000-0800-000010000000}" name="mar-14" dataDxfId="67" totalsRowDxfId="66">
      <calculatedColumnFormula>SUMIFS('Emissores - Segmentos'!$D$3:$D$295,'Emissores - Segmentos'!$C$3:$C$295,Tabela10[[#This Row],[Descumprimento - Regulamento dos Segmentos]],'Emissores - Segmentos'!$A$3:$A$295,YEAR(S$4),'Emissores - Segmentos'!$B$3:$B$295,Infrações!S$3)</calculatedColumnFormula>
    </tableColumn>
    <tableColumn id="17" xr3:uid="{00000000-0010-0000-0800-000011000000}" name="abr-14" dataDxfId="65" totalsRowDxfId="64">
      <calculatedColumnFormula>SUMIFS('Emissores - Segmentos'!$D$3:$D$295,'Emissores - Segmentos'!$C$3:$C$295,Tabela10[[#This Row],[Descumprimento - Regulamento dos Segmentos]],'Emissores - Segmentos'!$A$3:$A$295,YEAR(T$4),'Emissores - Segmentos'!$B$3:$B$295,Infrações!T$3)</calculatedColumnFormula>
    </tableColumn>
    <tableColumn id="18" xr3:uid="{00000000-0010-0000-0800-000012000000}" name="mai-14" dataDxfId="63" totalsRowDxfId="62">
      <calculatedColumnFormula>SUMIFS('Emissores - Segmentos'!$D$3:$D$295,'Emissores - Segmentos'!$C$3:$C$295,Tabela10[[#This Row],[Descumprimento - Regulamento dos Segmentos]],'Emissores - Segmentos'!$A$3:$A$295,YEAR(U$4),'Emissores - Segmentos'!$B$3:$B$295,Infrações!U$3)</calculatedColumnFormula>
    </tableColumn>
    <tableColumn id="19" xr3:uid="{00000000-0010-0000-0800-000013000000}" name="jun-14" dataDxfId="61" totalsRowDxfId="60">
      <calculatedColumnFormula>SUMIFS('Emissores - Segmentos'!$D$3:$D$295,'Emissores - Segmentos'!$C$3:$C$295,Tabela10[[#This Row],[Descumprimento - Regulamento dos Segmentos]],'Emissores - Segmentos'!$A$3:$A$295,YEAR(V$4),'Emissores - Segmentos'!$B$3:$B$295,Infrações!V$3)</calculatedColumnFormula>
    </tableColumn>
    <tableColumn id="20" xr3:uid="{00000000-0010-0000-0800-000014000000}" name="jul-14" dataDxfId="59" totalsRowDxfId="58">
      <calculatedColumnFormula>SUMIFS('Emissores - Segmentos'!$D$3:$D$295,'Emissores - Segmentos'!$C$3:$C$295,Tabela10[[#This Row],[Descumprimento - Regulamento dos Segmentos]],'Emissores - Segmentos'!$A$3:$A$295,YEAR(W$4),'Emissores - Segmentos'!$B$3:$B$295,Infrações!W$3)</calculatedColumnFormula>
    </tableColumn>
    <tableColumn id="21" xr3:uid="{00000000-0010-0000-0800-000015000000}" name="ago-14" dataDxfId="57" totalsRowDxfId="56">
      <calculatedColumnFormula>SUMIFS('Emissores - Segmentos'!$D$3:$D$295,'Emissores - Segmentos'!$C$3:$C$295,Tabela10[[#This Row],[Descumprimento - Regulamento dos Segmentos]],'Emissores - Segmentos'!$A$3:$A$295,YEAR(X$4),'Emissores - Segmentos'!$B$3:$B$295,Infrações!X$3)</calculatedColumnFormula>
    </tableColumn>
    <tableColumn id="22" xr3:uid="{00000000-0010-0000-0800-000016000000}" name="set-14" dataDxfId="55" totalsRowDxfId="54">
      <calculatedColumnFormula>SUMIFS('Emissores - Segmentos'!$D$3:$D$295,'Emissores - Segmentos'!$C$3:$C$295,Tabela10[[#This Row],[Descumprimento - Regulamento dos Segmentos]],'Emissores - Segmentos'!$A$3:$A$295,YEAR(Y$4),'Emissores - Segmentos'!$B$3:$B$295,Infrações!Y$3)</calculatedColumnFormula>
    </tableColumn>
    <tableColumn id="23" xr3:uid="{00000000-0010-0000-0800-000017000000}" name="out-14" dataDxfId="53" totalsRowDxfId="52">
      <calculatedColumnFormula>SUMIFS('Emissores - Segmentos'!$D$3:$D$295,'Emissores - Segmentos'!$C$3:$C$295,Tabela10[[#This Row],[Descumprimento - Regulamento dos Segmentos]],'Emissores - Segmentos'!$A$3:$A$295,YEAR(Z$4),'Emissores - Segmentos'!$B$3:$B$295,Infrações!Z$3)</calculatedColumnFormula>
    </tableColumn>
    <tableColumn id="24" xr3:uid="{00000000-0010-0000-0800-000018000000}" name="nov-14" dataDxfId="51" totalsRowDxfId="50">
      <calculatedColumnFormula>SUMIFS('Emissores - Segmentos'!$D$3:$D$295,'Emissores - Segmentos'!$C$3:$C$295,Tabela10[[#This Row],[Descumprimento - Regulamento dos Segmentos]],'Emissores - Segmentos'!$A$3:$A$295,YEAR(AA$4),'Emissores - Segmentos'!$B$3:$B$295,Infrações!AA$3)</calculatedColumnFormula>
    </tableColumn>
    <tableColumn id="25" xr3:uid="{00000000-0010-0000-0800-000019000000}" name="dez-14" dataDxfId="49" totalsRowDxfId="48">
      <calculatedColumnFormula>SUMIFS('Emissores - Segmentos'!$D$3:$D$295,'Emissores - Segmentos'!$C$3:$C$295,Tabela10[[#This Row],[Descumprimento - Regulamento dos Segmentos]],'Emissores - Segmentos'!$A$3:$A$295,YEAR(AB$4),'Emissores - Segmentos'!$B$3:$B$295,Infrações!AB$3)</calculatedColumnFormula>
    </tableColumn>
    <tableColumn id="26" xr3:uid="{00000000-0010-0000-0800-00001A000000}" name="jan-15" dataDxfId="47" totalsRowDxfId="46">
      <calculatedColumnFormula>SUMIFS('Emissores - Segmentos'!$D$3:$D$295,'Emissores - Segmentos'!$C$3:$C$295,Tabela10[[#This Row],[Descumprimento - Regulamento dos Segmentos]],'Emissores - Segmentos'!$A$3:$A$295,YEAR(AC$4),'Emissores - Segmentos'!$B$3:$B$295,Infrações!AC$3)</calculatedColumnFormula>
    </tableColumn>
    <tableColumn id="27" xr3:uid="{00000000-0010-0000-0800-00001B000000}" name="fev-15" dataDxfId="45" totalsRowDxfId="44">
      <calculatedColumnFormula>SUMIFS('Emissores - Segmentos'!$D$3:$D$295,'Emissores - Segmentos'!$C$3:$C$295,Tabela10[[#This Row],[Descumprimento - Regulamento dos Segmentos]],'Emissores - Segmentos'!$A$3:$A$295,YEAR(AD$4),'Emissores - Segmentos'!$B$3:$B$295,Infrações!AD$3)</calculatedColumnFormula>
    </tableColumn>
    <tableColumn id="28" xr3:uid="{00000000-0010-0000-0800-00001C000000}" name="mar-15" dataDxfId="43" totalsRowDxfId="42">
      <calculatedColumnFormula>SUMIFS('Emissores - Segmentos'!$D$3:$D$295,'Emissores - Segmentos'!$C$3:$C$295,Tabela10[[#This Row],[Descumprimento - Regulamento dos Segmentos]],'Emissores - Segmentos'!$A$3:$A$295,YEAR(AE$4),'Emissores - Segmentos'!$B$3:$B$295,Infrações!AE$3)</calculatedColumnFormula>
    </tableColumn>
    <tableColumn id="29" xr3:uid="{00000000-0010-0000-0800-00001D000000}" name="abr-15" dataDxfId="41" totalsRowDxfId="40">
      <calculatedColumnFormula>SUMIFS('Emissores - Segmentos'!$D$3:$D$295,'Emissores - Segmentos'!$C$3:$C$295,Tabela10[[#This Row],[Descumprimento - Regulamento dos Segmentos]],'Emissores - Segmentos'!$A$3:$A$295,YEAR(AF$4),'Emissores - Segmentos'!$B$3:$B$295,Infrações!AF$3)</calculatedColumnFormula>
    </tableColumn>
    <tableColumn id="30" xr3:uid="{00000000-0010-0000-0800-00001E000000}" name="mai-15" dataDxfId="39" totalsRowDxfId="38">
      <calculatedColumnFormula>SUMIFS('Emissores - Segmentos'!$D$3:$D$295,'Emissores - Segmentos'!$C$3:$C$295,Tabela10[[#This Row],[Descumprimento - Regulamento dos Segmentos]],'Emissores - Segmentos'!$A$3:$A$295,YEAR(AG$4),'Emissores - Segmentos'!$B$3:$B$295,Infrações!AG$3)</calculatedColumnFormula>
    </tableColumn>
    <tableColumn id="31" xr3:uid="{00000000-0010-0000-0800-00001F000000}" name="jun-15" dataDxfId="37" totalsRowDxfId="36">
      <calculatedColumnFormula>SUMIFS('Emissores - Segmentos'!$D$3:$D$295,'Emissores - Segmentos'!$C$3:$C$295,Tabela10[[#This Row],[Descumprimento - Regulamento dos Segmentos]],'Emissores - Segmentos'!$A$3:$A$295,YEAR(AH$4),'Emissores - Segmentos'!$B$3:$B$295,Infrações!AH$3)</calculatedColumnFormula>
    </tableColumn>
    <tableColumn id="32" xr3:uid="{00000000-0010-0000-0800-000020000000}" name="jul-15" dataDxfId="35" totalsRowDxfId="34">
      <calculatedColumnFormula>SUMIFS('Emissores - Segmentos'!$D$3:$D$295,'Emissores - Segmentos'!$C$3:$C$295,Tabela10[[#This Row],[Descumprimento - Regulamento dos Segmentos]],'Emissores - Segmentos'!$A$3:$A$295,YEAR(AI$4),'Emissores - Segmentos'!$B$3:$B$295,Infrações!AI$3)</calculatedColumnFormula>
    </tableColumn>
    <tableColumn id="33" xr3:uid="{00000000-0010-0000-0800-000021000000}" name="ago-15" dataDxfId="33" totalsRowDxfId="32">
      <calculatedColumnFormula>SUMIFS('Emissores - Segmentos'!$D$3:$D$295,'Emissores - Segmentos'!$C$3:$C$295,Tabela10[[#This Row],[Descumprimento - Regulamento dos Segmentos]],'Emissores - Segmentos'!$A$3:$A$295,YEAR(AJ$4),'Emissores - Segmentos'!$B$3:$B$295,Infrações!AJ$3)</calculatedColumnFormula>
    </tableColumn>
    <tableColumn id="34" xr3:uid="{00000000-0010-0000-0800-000022000000}" name="set-15" dataDxfId="31" totalsRowDxfId="30">
      <calculatedColumnFormula>SUMIFS('Emissores - Segmentos'!$D$3:$D$295,'Emissores - Segmentos'!$C$3:$C$295,Tabela10[[#This Row],[Descumprimento - Regulamento dos Segmentos]],'Emissores - Segmentos'!$A$3:$A$295,YEAR(AK$4),'Emissores - Segmentos'!$B$3:$B$295,Infrações!AK$3)</calculatedColumnFormula>
    </tableColumn>
    <tableColumn id="35" xr3:uid="{00000000-0010-0000-0800-000023000000}" name="out-15" dataDxfId="29" totalsRowDxfId="28">
      <calculatedColumnFormula>SUMIFS('Emissores - Segmentos'!$D$3:$D$295,'Emissores - Segmentos'!$C$3:$C$295,Tabela10[[#This Row],[Descumprimento - Regulamento dos Segmentos]],'Emissores - Segmentos'!$A$3:$A$295,YEAR(AL$4),'Emissores - Segmentos'!$B$3:$B$295,Infrações!AL$3)</calculatedColumnFormula>
    </tableColumn>
    <tableColumn id="36" xr3:uid="{00000000-0010-0000-0800-000024000000}" name="nov-15" dataDxfId="27" totalsRowDxfId="26">
      <calculatedColumnFormula>SUMIFS('Emissores - Segmentos'!$D$3:$D$295,'Emissores - Segmentos'!$C$3:$C$295,Tabela10[[#This Row],[Descumprimento - Regulamento dos Segmentos]],'Emissores - Segmentos'!$A$3:$A$295,YEAR(AM$4),'Emissores - Segmentos'!$B$3:$B$295,Infrações!AM$3)</calculatedColumnFormula>
    </tableColumn>
    <tableColumn id="37" xr3:uid="{00000000-0010-0000-0800-000025000000}" name="dez-15" dataDxfId="25" totalsRowDxfId="24">
      <calculatedColumnFormula>SUMIFS('Emissores - Segmentos'!$D$3:$D$295,'Emissores - Segmentos'!$C$3:$C$295,Tabela10[[#This Row],[Descumprimento - Regulamento dos Segmentos]],'Emissores - Segmentos'!$A$3:$A$295,YEAR(AN$4),'Emissores - Segmentos'!$B$3:$B$295,Infrações!AN$3)</calculatedColumnFormula>
    </tableColumn>
    <tableColumn id="38" xr3:uid="{00000000-0010-0000-0800-000026000000}" name="jan-16" dataDxfId="23" totalsRowDxfId="22">
      <calculatedColumnFormula>SUMIFS('Emissores - Segmentos'!$D$3:$D$295,'Emissores - Segmentos'!$C$3:$C$295,Tabela10[[#This Row],[Descumprimento - Regulamento dos Segmentos]],'Emissores - Segmentos'!$A$3:$A$295,YEAR(AO$4),'Emissores - Segmentos'!$B$3:$B$295,Infrações!AO$3)</calculatedColumnFormula>
    </tableColumn>
    <tableColumn id="39" xr3:uid="{00000000-0010-0000-0800-000027000000}" name="fev-16" dataDxfId="21" totalsRowDxfId="20">
      <calculatedColumnFormula>SUMIFS('Emissores - Segmentos'!$D$3:$D$295,'Emissores - Segmentos'!$C$3:$C$295,Tabela10[[#This Row],[Descumprimento - Regulamento dos Segmentos]],'Emissores - Segmentos'!$A$3:$A$295,YEAR(AP$4),'Emissores - Segmentos'!$B$3:$B$295,Infrações!AP$3)</calculatedColumnFormula>
    </tableColumn>
    <tableColumn id="40" xr3:uid="{00000000-0010-0000-0800-000028000000}" name="mar-16" dataDxfId="19" totalsRowDxfId="18">
      <calculatedColumnFormula>SUMIFS('Emissores - Segmentos'!$D$3:$D$295,'Emissores - Segmentos'!$C$3:$C$295,Tabela10[[#This Row],[Descumprimento - Regulamento dos Segmentos]],'Emissores - Segmentos'!$A$3:$A$295,YEAR(AQ$4),'Emissores - Segmentos'!$B$3:$B$295,Infrações!AQ$3)</calculatedColumnFormula>
    </tableColumn>
    <tableColumn id="41" xr3:uid="{00000000-0010-0000-0800-000029000000}" name="abr-16" dataDxfId="17" totalsRowDxfId="16">
      <calculatedColumnFormula>SUMIFS('Emissores - Segmentos'!$D$3:$D$295,'Emissores - Segmentos'!$C$3:$C$295,Tabela10[[#This Row],[Descumprimento - Regulamento dos Segmentos]],'Emissores - Segmentos'!$A$3:$A$295,YEAR(AR$4),'Emissores - Segmentos'!$B$3:$B$295,Infrações!AR$3)</calculatedColumnFormula>
    </tableColumn>
    <tableColumn id="42" xr3:uid="{00000000-0010-0000-0800-00002A000000}" name="mai-16" dataDxfId="15" totalsRowDxfId="14">
      <calculatedColumnFormula>SUMIFS('Emissores - Segmentos'!$D$3:$D$295,'Emissores - Segmentos'!$C$3:$C$295,Tabela10[[#This Row],[Descumprimento - Regulamento dos Segmentos]],'Emissores - Segmentos'!$A$3:$A$295,YEAR(AS$4),'Emissores - Segmentos'!$B$3:$B$295,Infrações!AS$3)</calculatedColumnFormula>
    </tableColumn>
    <tableColumn id="43" xr3:uid="{00000000-0010-0000-0800-00002B000000}" name="jun-16" dataDxfId="13" totalsRowDxfId="12">
      <calculatedColumnFormula>SUMIFS('Emissores - Segmentos'!$D$3:$D$295,'Emissores - Segmentos'!$C$3:$C$295,Tabela10[[#This Row],[Descumprimento - Regulamento dos Segmentos]],'Emissores - Segmentos'!$A$3:$A$295,YEAR(AT$4),'Emissores - Segmentos'!$B$3:$B$295,Infrações!AT$3)</calculatedColumnFormula>
    </tableColumn>
    <tableColumn id="44" xr3:uid="{00000000-0010-0000-0800-00002C000000}" name="jul-16" dataDxfId="11" totalsRowDxfId="10">
      <calculatedColumnFormula>SUMIFS('Emissores - Segmentos'!$D$3:$D$295,'Emissores - Segmentos'!$C$3:$C$295,Tabela10[[#This Row],[Descumprimento - Regulamento dos Segmentos]],'Emissores - Segmentos'!$A$3:$A$295,YEAR(AU$4),'Emissores - Segmentos'!$B$3:$B$295,Infrações!AU$3)</calculatedColumnFormula>
    </tableColumn>
    <tableColumn id="45" xr3:uid="{00000000-0010-0000-0800-00002D000000}" name="ago-16" dataDxfId="9" totalsRowDxfId="8">
      <calculatedColumnFormula>SUMIFS('Emissores - Segmentos'!$D$3:$D$295,'Emissores - Segmentos'!$C$3:$C$295,Tabela10[[#This Row],[Descumprimento - Regulamento dos Segmentos]],'Emissores - Segmentos'!$A$3:$A$295,YEAR(AV$4),'Emissores - Segmentos'!$B$3:$B$295,Infrações!AV$3)</calculatedColumnFormula>
    </tableColumn>
    <tableColumn id="46" xr3:uid="{00000000-0010-0000-0800-00002E000000}" name="set-16" dataDxfId="7" totalsRowDxfId="6">
      <calculatedColumnFormula>SUMIFS('Emissores - Segmentos'!$D$3:$D$295,'Emissores - Segmentos'!$C$3:$C$295,Tabela10[[#This Row],[Descumprimento - Regulamento dos Segmentos]],'Emissores - Segmentos'!$A$3:$A$295,YEAR(AW$4),'Emissores - Segmentos'!$B$3:$B$295,Infrações!AW$3)</calculatedColumnFormula>
    </tableColumn>
    <tableColumn id="47" xr3:uid="{00000000-0010-0000-0800-00002F000000}" name="out-16" dataDxfId="5" totalsRowDxfId="4">
      <calculatedColumnFormula>SUMIFS('Emissores - Segmentos'!$D$3:$D$295,'Emissores - Segmentos'!$C$3:$C$295,Tabela10[[#This Row],[Descumprimento - Regulamento dos Segmentos]],'Emissores - Segmentos'!$A$3:$A$295,YEAR(AX$4),'Emissores - Segmentos'!$B$3:$B$295,Infrações!AX$3)</calculatedColumnFormula>
    </tableColumn>
    <tableColumn id="48" xr3:uid="{00000000-0010-0000-0800-000030000000}" name="nov-16" dataDxfId="3" totalsRowDxfId="2">
      <calculatedColumnFormula>SUMIFS('Emissores - Segmentos'!$D$3:$D$295,'Emissores - Segmentos'!$C$3:$C$295,Tabela10[[#This Row],[Descumprimento - Regulamento dos Segmentos]],'Emissores - Segmentos'!$A$3:$A$295,YEAR(AY$4),'Emissores - Segmentos'!$B$3:$B$295,Infrações!AY$3)</calculatedColumnFormula>
    </tableColumn>
    <tableColumn id="49" xr3:uid="{00000000-0010-0000-0800-000031000000}" name="dez-16" totalsRowFunction="sum" dataDxfId="1" totalsRowDxfId="0">
      <calculatedColumnFormula>SUMIFS('Emissores - Segmentos'!$D$3:$D$295,'Emissores - Segmentos'!$C$3:$C$295,Tabela10[[#This Row],[Descumprimento - Regulamento dos Segmentos]],'Emissores - Segmentos'!$A$3:$A$295,YEAR(AZ$4),'Emissores - Segmentos'!$B$3:$B$295,Infrações!AZ$3)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;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B1:P47"/>
  <sheetViews>
    <sheetView showGridLines="0" topLeftCell="A29" zoomScaleNormal="100" workbookViewId="0">
      <selection activeCell="C47" sqref="C47"/>
    </sheetView>
  </sheetViews>
  <sheetFormatPr defaultColWidth="9.140625" defaultRowHeight="14.25" x14ac:dyDescent="0.2"/>
  <cols>
    <col min="1" max="1" width="0.7109375" style="1" customWidth="1"/>
    <col min="2" max="2" width="2.85546875" style="1" customWidth="1"/>
    <col min="3" max="3" width="42.42578125" style="1" customWidth="1"/>
    <col min="4" max="7" width="11.7109375" style="1" customWidth="1"/>
    <col min="8" max="8" width="10.85546875" style="1" customWidth="1"/>
    <col min="9" max="15" width="11.7109375" style="1" customWidth="1"/>
    <col min="16" max="16384" width="9.140625" style="1"/>
  </cols>
  <sheetData>
    <row r="1" spans="2:16" ht="23.25" x14ac:dyDescent="0.35">
      <c r="B1" s="119" t="s">
        <v>176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2:16" ht="6.75" customHeight="1" x14ac:dyDescent="0.2"/>
    <row r="3" spans="2:16" ht="15" x14ac:dyDescent="0.25">
      <c r="B3" s="120" t="s">
        <v>0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40"/>
    </row>
    <row r="4" spans="2:16" ht="6.75" customHeight="1" thickBot="1" x14ac:dyDescent="0.25"/>
    <row r="5" spans="2:16" ht="15.75" thickBot="1" x14ac:dyDescent="0.3">
      <c r="C5" s="61" t="s">
        <v>80</v>
      </c>
      <c r="D5" s="62">
        <v>2024</v>
      </c>
    </row>
    <row r="6" spans="2:16" x14ac:dyDescent="0.2"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2:16" x14ac:dyDescent="0.2">
      <c r="C7" s="1" t="s">
        <v>81</v>
      </c>
      <c r="D7" s="19" t="s">
        <v>66</v>
      </c>
      <c r="E7" s="19" t="s">
        <v>67</v>
      </c>
      <c r="F7" s="19" t="s">
        <v>68</v>
      </c>
      <c r="G7" s="19" t="s">
        <v>69</v>
      </c>
      <c r="H7" s="19" t="s">
        <v>70</v>
      </c>
      <c r="I7" s="19" t="s">
        <v>71</v>
      </c>
      <c r="J7" s="19" t="s">
        <v>72</v>
      </c>
      <c r="K7" s="19" t="s">
        <v>73</v>
      </c>
      <c r="L7" s="19" t="s">
        <v>74</v>
      </c>
      <c r="M7" s="19" t="s">
        <v>75</v>
      </c>
      <c r="N7" s="19" t="s">
        <v>76</v>
      </c>
      <c r="O7" s="19" t="s">
        <v>77</v>
      </c>
    </row>
    <row r="8" spans="2:16" x14ac:dyDescent="0.2">
      <c r="B8" s="37" t="s">
        <v>146</v>
      </c>
      <c r="C8" s="44" t="s">
        <v>78</v>
      </c>
      <c r="D8" s="45">
        <f>SUMIFS(Companhias[Notificações],Companhias[Ano],Resumo!$D$5,Companhias[Mês],Resumo!D7)</f>
        <v>30</v>
      </c>
      <c r="E8" s="45">
        <f>SUMIFS(Companhias[Notificações],Companhias[Ano],Resumo!$D$5,Companhias[Mês],Resumo!E7)</f>
        <v>4</v>
      </c>
      <c r="F8" s="45">
        <f>SUMIFS(Companhias[Notificações],Companhias[Ano],Resumo!$D$5,Companhias[Mês],Resumo!F7)</f>
        <v>1</v>
      </c>
      <c r="G8" s="45">
        <f>SUMIFS(Companhias[Notificações],Companhias[Ano],Resumo!$D$5,Companhias[Mês],Resumo!G7)</f>
        <v>9</v>
      </c>
      <c r="H8" s="45">
        <f>SUMIFS(Companhias[Notificações],Companhias[Ano],Resumo!$D$5,Companhias[Mês],Resumo!H7)</f>
        <v>2</v>
      </c>
      <c r="I8" s="45">
        <f>SUMIFS(Companhias[Notificações],Companhias[Ano],Resumo!$D$5,Companhias[Mês],Resumo!I7)</f>
        <v>22</v>
      </c>
      <c r="J8" s="45">
        <f>SUMIFS(Companhias[Notificações],Companhias[Ano],Resumo!$D$5,Companhias[Mês],Resumo!J7)</f>
        <v>8</v>
      </c>
      <c r="K8" s="45">
        <f>SUMIFS(Companhias[Notificações],Companhias[Ano],Resumo!$D$5,Companhias[Mês],Resumo!K7)</f>
        <v>0</v>
      </c>
      <c r="L8" s="45">
        <f>SUMIFS(Companhias[Notificações],Companhias[Ano],Resumo!$D$5,Companhias[Mês],Resumo!L7)</f>
        <v>1</v>
      </c>
      <c r="M8" s="45">
        <f>SUMIFS(Companhias[Notificações],Companhias[Ano],Resumo!$D$5,Companhias[Mês],Resumo!M7)</f>
        <v>0</v>
      </c>
      <c r="N8" s="45">
        <f>SUMIFS(Companhias[Notificações],Companhias[Ano],Resumo!$D$5,Companhias[Mês],Resumo!N7)</f>
        <v>10</v>
      </c>
      <c r="O8" s="45">
        <f>SUMIFS(Companhias[Notificações],Companhias[Ano],Resumo!$D$5,Companhias[Mês],Resumo!O7)</f>
        <v>1</v>
      </c>
    </row>
    <row r="9" spans="2:16" x14ac:dyDescent="0.2">
      <c r="B9" s="38" t="s">
        <v>145</v>
      </c>
      <c r="C9" s="50" t="s">
        <v>79</v>
      </c>
      <c r="D9" s="51">
        <f>SUMIFS(Fundos[Notificações],Fundos[Ano],Resumo!$D$5,Fundos[Mês],Resumo!D7)</f>
        <v>23</v>
      </c>
      <c r="E9" s="51">
        <f>SUMIFS(Fundos[Notificações],Fundos[Ano],Resumo!$D$5,Fundos[Mês],Resumo!E7)</f>
        <v>2</v>
      </c>
      <c r="F9" s="51">
        <f>SUMIFS(Fundos[Notificações],Fundos[Ano],Resumo!$D$5,Fundos[Mês],Resumo!F7)</f>
        <v>6</v>
      </c>
      <c r="G9" s="51">
        <f>SUMIFS(Fundos[Notificações],Fundos[Ano],Resumo!$D$5,Fundos[Mês],Resumo!G7)</f>
        <v>18</v>
      </c>
      <c r="H9" s="51">
        <f>SUMIFS(Fundos[Notificações],Fundos[Ano],Resumo!$D$5,Fundos[Mês],Resumo!H7)</f>
        <v>0</v>
      </c>
      <c r="I9" s="51">
        <f>SUMIFS(Fundos[Notificações],Fundos[Ano],Resumo!$D$5,Fundos[Mês],Resumo!I7)</f>
        <v>32</v>
      </c>
      <c r="J9" s="51">
        <f>SUMIFS(Fundos[Notificações],Fundos[Ano],Resumo!$D$5,Fundos[Mês],Resumo!J7)</f>
        <v>8</v>
      </c>
      <c r="K9" s="51">
        <f>SUMIFS(Fundos[Notificações],Fundos[Ano],Resumo!$D$5,Fundos[Mês],Resumo!K7)</f>
        <v>6</v>
      </c>
      <c r="L9" s="51">
        <f>SUMIFS(Fundos[Notificações],Fundos[Ano],Resumo!$D$5,Fundos[Mês],Resumo!L7)</f>
        <v>4</v>
      </c>
      <c r="M9" s="51">
        <f>SUMIFS(Fundos[Notificações],Fundos[Ano],Resumo!$D$5,Fundos[Mês],Resumo!M7)</f>
        <v>10</v>
      </c>
      <c r="N9" s="51">
        <f>SUMIFS(Fundos[Notificações],Fundos[Ano],Resumo!$D$5,Fundos[Mês],Resumo!N7)</f>
        <v>5</v>
      </c>
      <c r="O9" s="51">
        <f>SUMIFS(Fundos[Notificações],Fundos[Ano],Resumo!$D$5,Fundos[Mês],Resumo!O7)</f>
        <v>3</v>
      </c>
    </row>
    <row r="10" spans="2:16" ht="15" x14ac:dyDescent="0.25">
      <c r="B10" s="39" t="s">
        <v>144</v>
      </c>
      <c r="C10" s="41" t="s">
        <v>65</v>
      </c>
      <c r="D10" s="111">
        <f>SUMIFS('Emissores - Segmentos'!$D$3:$D$295,'Emissores - Segmentos'!$A$3:$A$295,Resumo!$D$5,'Emissores - Segmentos'!$B$3:$B$295,Resumo!D7)</f>
        <v>2</v>
      </c>
      <c r="E10" s="111">
        <f>SUMIFS('Emissores - Segmentos'!$D$3:$D$295,'Emissores - Segmentos'!$A$3:$A$295,Resumo!$D$5,'Emissores - Segmentos'!$B$3:$B$295,Resumo!E7)</f>
        <v>1</v>
      </c>
      <c r="F10" s="111">
        <f>SUMIFS('Emissores - Segmentos'!$D$3:$D$295,'Emissores - Segmentos'!$A$3:$A$295,Resumo!$D$5,'Emissores - Segmentos'!$B$3:$B$295,Resumo!F7)</f>
        <v>2</v>
      </c>
      <c r="G10" s="111">
        <f>SUMIFS('Emissores - Segmentos'!$D$3:$D$295,'Emissores - Segmentos'!$A$3:$A$295,Resumo!$D$5,'Emissores - Segmentos'!$B$3:$B$295,Resumo!G7)</f>
        <v>0</v>
      </c>
      <c r="H10" s="111">
        <f>SUMIFS('Emissores - Segmentos'!$D$3:$D$295,'Emissores - Segmentos'!$A$3:$A$295,Resumo!$D$5,'Emissores - Segmentos'!$B$3:$B$295,Resumo!H7)</f>
        <v>1</v>
      </c>
      <c r="I10" s="111">
        <f>SUMIFS('Emissores - Segmentos'!$D$3:$D$295,'Emissores - Segmentos'!$A$3:$A$295,Resumo!$D$5,'Emissores - Segmentos'!$B$3:$B$295,Resumo!I7)</f>
        <v>0</v>
      </c>
      <c r="J10" s="111">
        <f>SUMIFS('Emissores - Segmentos'!$D$3:$D$295,'Emissores - Segmentos'!$A$3:$A$295,Resumo!$D$5,'Emissores - Segmentos'!$B$3:$B$295,Resumo!J7)</f>
        <v>0</v>
      </c>
      <c r="K10" s="111">
        <f>SUMIFS('Emissores - Segmentos'!$D$3:$D$295,'Emissores - Segmentos'!$A$3:$A$295,Resumo!$D$5,'Emissores - Segmentos'!$B$3:$B$295,Resumo!K7)</f>
        <v>0</v>
      </c>
      <c r="L10" s="111">
        <f>SUMIFS('Emissores - Segmentos'!$D$3:$D$295,'Emissores - Segmentos'!$A$3:$A$295,Resumo!$D$5,'Emissores - Segmentos'!$B$3:$B$295,Resumo!L7)</f>
        <v>0</v>
      </c>
      <c r="M10" s="111">
        <f>SUMIFS('Emissores - Segmentos'!$D$3:$D$295,'Emissores - Segmentos'!$A$3:$A$295,Resumo!$D$5,'Emissores - Segmentos'!$B$3:$B$295,Resumo!M7)</f>
        <v>0</v>
      </c>
      <c r="N10" s="111">
        <f>SUMIFS('Emissores - Segmentos'!$D$3:$D$295,'Emissores - Segmentos'!$A$3:$A$295,Resumo!$D$5,'Emissores - Segmentos'!$B$3:$B$295,Resumo!N7)</f>
        <v>0</v>
      </c>
      <c r="O10" s="111">
        <f>SUMIFS('Emissores - Segmentos'!$D$3:$D$295,'Emissores - Segmentos'!$A$3:$A$295,Resumo!$D$5,'Emissores - Segmentos'!$B$3:$B$295,Resumo!O7)</f>
        <v>0</v>
      </c>
    </row>
    <row r="11" spans="2:16" x14ac:dyDescent="0.2">
      <c r="C11" s="22" t="s">
        <v>28</v>
      </c>
      <c r="D11" s="23">
        <f>SUBTOTAL(109,Notificacoes[Janeiro])</f>
        <v>55</v>
      </c>
      <c r="E11" s="23">
        <f>SUBTOTAL(109,Notificacoes[Fevereiro])</f>
        <v>7</v>
      </c>
      <c r="F11" s="23">
        <f>SUBTOTAL(109,Notificacoes[Março])</f>
        <v>9</v>
      </c>
      <c r="G11" s="23">
        <f>SUBTOTAL(109,Notificacoes[Abril])</f>
        <v>27</v>
      </c>
      <c r="H11" s="23">
        <f>SUBTOTAL(109,Notificacoes[Maio])</f>
        <v>3</v>
      </c>
      <c r="I11" s="23">
        <f>SUBTOTAL(109,Notificacoes[Junho])</f>
        <v>54</v>
      </c>
      <c r="J11" s="23">
        <f>SUBTOTAL(109,Notificacoes[Julho])</f>
        <v>16</v>
      </c>
      <c r="K11" s="23">
        <f>SUBTOTAL(109,Notificacoes[Agosto])</f>
        <v>6</v>
      </c>
      <c r="L11" s="23">
        <f>SUBTOTAL(109,Notificacoes[Setembro])</f>
        <v>5</v>
      </c>
      <c r="M11" s="23">
        <f>SUBTOTAL(109,Notificacoes[Outubro])</f>
        <v>10</v>
      </c>
      <c r="N11" s="23">
        <f>SUBTOTAL(109,Notificacoes[Novembro])</f>
        <v>15</v>
      </c>
      <c r="O11" s="23">
        <f>SUBTOTAL(109,Notificacoes[Dezembro])</f>
        <v>4</v>
      </c>
    </row>
    <row r="12" spans="2:16" ht="6.75" customHeight="1" x14ac:dyDescent="0.2"/>
    <row r="13" spans="2:16" ht="15" x14ac:dyDescent="0.25">
      <c r="C13" s="120" t="s">
        <v>86</v>
      </c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</row>
    <row r="14" spans="2:16" ht="6.75" customHeight="1" x14ac:dyDescent="0.2"/>
    <row r="15" spans="2:16" x14ac:dyDescent="0.2">
      <c r="C15" s="1" t="s">
        <v>81</v>
      </c>
      <c r="D15" s="19" t="s">
        <v>66</v>
      </c>
      <c r="E15" s="19" t="s">
        <v>67</v>
      </c>
      <c r="F15" s="19" t="s">
        <v>68</v>
      </c>
      <c r="G15" s="19" t="s">
        <v>69</v>
      </c>
      <c r="H15" s="19" t="s">
        <v>70</v>
      </c>
      <c r="I15" s="19" t="s">
        <v>71</v>
      </c>
      <c r="J15" s="19" t="s">
        <v>72</v>
      </c>
      <c r="K15" s="19" t="s">
        <v>73</v>
      </c>
      <c r="L15" s="19" t="s">
        <v>74</v>
      </c>
      <c r="M15" s="19" t="s">
        <v>75</v>
      </c>
      <c r="N15" s="19" t="s">
        <v>76</v>
      </c>
      <c r="O15" s="19" t="s">
        <v>77</v>
      </c>
    </row>
    <row r="16" spans="2:16" x14ac:dyDescent="0.2">
      <c r="B16" s="121" t="s">
        <v>141</v>
      </c>
      <c r="C16" s="44" t="s">
        <v>78</v>
      </c>
      <c r="D16" s="45">
        <f t="shared" ref="D16:O16" si="0">SUM(D17:D19)</f>
        <v>30</v>
      </c>
      <c r="E16" s="45">
        <f t="shared" si="0"/>
        <v>4</v>
      </c>
      <c r="F16" s="45">
        <f t="shared" si="0"/>
        <v>1</v>
      </c>
      <c r="G16" s="45">
        <f t="shared" si="0"/>
        <v>9</v>
      </c>
      <c r="H16" s="45">
        <f t="shared" si="0"/>
        <v>2</v>
      </c>
      <c r="I16" s="45">
        <f t="shared" si="0"/>
        <v>22</v>
      </c>
      <c r="J16" s="45">
        <f t="shared" si="0"/>
        <v>8</v>
      </c>
      <c r="K16" s="45">
        <f t="shared" si="0"/>
        <v>0</v>
      </c>
      <c r="L16" s="45">
        <f t="shared" si="0"/>
        <v>1</v>
      </c>
      <c r="M16" s="45">
        <f t="shared" si="0"/>
        <v>0</v>
      </c>
      <c r="N16" s="45">
        <f t="shared" si="0"/>
        <v>10</v>
      </c>
      <c r="O16" s="45">
        <f t="shared" si="0"/>
        <v>1</v>
      </c>
    </row>
    <row r="17" spans="2:15" x14ac:dyDescent="0.2">
      <c r="B17" s="121"/>
      <c r="C17" s="46" t="s">
        <v>83</v>
      </c>
      <c r="D17" s="47">
        <f>SUMIFS(Companhias[Com defesa],Companhias[Ano],Resumo!$D$5,Companhias[Mês],D15)</f>
        <v>13</v>
      </c>
      <c r="E17" s="47">
        <f>SUMIFS(Companhias[Com defesa],Companhias[Ano],Resumo!$D$5,Companhias[Mês],E15)</f>
        <v>3</v>
      </c>
      <c r="F17" s="47">
        <f>SUMIFS(Companhias[Com defesa],Companhias[Ano],Resumo!$D$5,Companhias[Mês],F15)</f>
        <v>1</v>
      </c>
      <c r="G17" s="47">
        <f>SUMIFS(Companhias[Com defesa],Companhias[Ano],Resumo!$D$5,Companhias[Mês],G15)</f>
        <v>4</v>
      </c>
      <c r="H17" s="47">
        <f>SUMIFS(Companhias[Com defesa],Companhias[Ano],Resumo!$D$5,Companhias[Mês],H15)</f>
        <v>2</v>
      </c>
      <c r="I17" s="47">
        <f>SUMIFS(Companhias[Com defesa],Companhias[Ano],Resumo!$D$5,Companhias[Mês],I15)</f>
        <v>20</v>
      </c>
      <c r="J17" s="47">
        <f>SUMIFS(Companhias[Com defesa],Companhias[Ano],Resumo!$D$5,Companhias[Mês],J15)</f>
        <v>7</v>
      </c>
      <c r="K17" s="47">
        <f>SUMIFS(Companhias[Com defesa],Companhias[Ano],Resumo!$D$5,Companhias[Mês],K15)</f>
        <v>0</v>
      </c>
      <c r="L17" s="47">
        <f>SUMIFS(Companhias[Com defesa],Companhias[Ano],Resumo!$D$5,Companhias[Mês],L15)</f>
        <v>0</v>
      </c>
      <c r="M17" s="47">
        <f>SUMIFS(Companhias[Com defesa],Companhias[Ano],Resumo!$D$5,Companhias[Mês],M15)</f>
        <v>0</v>
      </c>
      <c r="N17" s="47">
        <f>SUMIFS(Companhias[Com defesa],Companhias[Ano],Resumo!$D$5,Companhias[Mês],N15)</f>
        <v>9</v>
      </c>
      <c r="O17" s="47">
        <f>SUMIFS(Companhias[Com defesa],Companhias[Ano],Resumo!$D$5,Companhias[Mês],O15)</f>
        <v>0</v>
      </c>
    </row>
    <row r="18" spans="2:15" x14ac:dyDescent="0.2">
      <c r="B18" s="121"/>
      <c r="C18" s="46" t="s">
        <v>84</v>
      </c>
      <c r="D18" s="47">
        <f>SUMIFS(Companhias[Sem defesa],Companhias[Ano],Resumo!$D$5,Companhias[Mês],Resumo!D15)</f>
        <v>17</v>
      </c>
      <c r="E18" s="47">
        <f>SUMIFS(Companhias[Sem defesa],Companhias[Ano],Resumo!$D$5,Companhias[Mês],Resumo!E15)</f>
        <v>1</v>
      </c>
      <c r="F18" s="47">
        <f>SUMIFS(Companhias[Sem defesa],Companhias[Ano],Resumo!$D$5,Companhias[Mês],Resumo!F15)</f>
        <v>0</v>
      </c>
      <c r="G18" s="47">
        <f>SUMIFS(Companhias[Sem defesa],Companhias[Ano],Resumo!$D$5,Companhias[Mês],Resumo!G15)</f>
        <v>5</v>
      </c>
      <c r="H18" s="47">
        <f>SUMIFS(Companhias[Sem defesa],Companhias[Ano],Resumo!$D$5,Companhias[Mês],Resumo!H15)</f>
        <v>0</v>
      </c>
      <c r="I18" s="47">
        <f>SUMIFS(Companhias[Sem defesa],Companhias[Ano],Resumo!$D$5,Companhias[Mês],Resumo!I15)</f>
        <v>2</v>
      </c>
      <c r="J18" s="47">
        <f>SUMIFS(Companhias[Sem defesa],Companhias[Ano],Resumo!$D$5,Companhias[Mês],Resumo!J15)</f>
        <v>1</v>
      </c>
      <c r="K18" s="47">
        <f>SUMIFS(Companhias[Sem defesa],Companhias[Ano],Resumo!$D$5,Companhias[Mês],Resumo!K15)</f>
        <v>0</v>
      </c>
      <c r="L18" s="47">
        <f>SUMIFS(Companhias[Sem defesa],Companhias[Ano],Resumo!$D$5,Companhias[Mês],Resumo!L15)</f>
        <v>1</v>
      </c>
      <c r="M18" s="47">
        <f>SUMIFS(Companhias[Sem defesa],Companhias[Ano],Resumo!$D$5,Companhias[Mês],Resumo!M15)</f>
        <v>0</v>
      </c>
      <c r="N18" s="47">
        <f>SUMIFS(Companhias[Sem defesa],Companhias[Ano],Resumo!$D$5,Companhias[Mês],Resumo!N15)</f>
        <v>1</v>
      </c>
      <c r="O18" s="47">
        <f>SUMIFS(Companhias[Sem defesa],Companhias[Ano],Resumo!$D$5,Companhias[Mês],Resumo!O15)</f>
        <v>1</v>
      </c>
    </row>
    <row r="19" spans="2:15" x14ac:dyDescent="0.2">
      <c r="B19" s="121"/>
      <c r="C19" s="48" t="s">
        <v>85</v>
      </c>
      <c r="D19" s="49">
        <f>SUMIFS(Companhias[Com prazo em aberto],Companhias[Ano],Resumo!$D$5,Companhias[Mês],Resumo!D15)</f>
        <v>0</v>
      </c>
      <c r="E19" s="49">
        <f>SUMIFS(Companhias[Com prazo em aberto],Companhias[Ano],Resumo!$D$5,Companhias[Mês],Resumo!E15)</f>
        <v>0</v>
      </c>
      <c r="F19" s="49">
        <f>SUMIFS(Companhias[Com prazo em aberto],Companhias[Ano],Resumo!$D$5,Companhias[Mês],Resumo!F15)</f>
        <v>0</v>
      </c>
      <c r="G19" s="49">
        <f>SUMIFS(Companhias[Com prazo em aberto],Companhias[Ano],Resumo!$D$5,Companhias[Mês],Resumo!G15)</f>
        <v>0</v>
      </c>
      <c r="H19" s="49">
        <f>SUMIFS(Companhias[Com prazo em aberto],Companhias[Ano],Resumo!$D$5,Companhias[Mês],Resumo!H15)</f>
        <v>0</v>
      </c>
      <c r="I19" s="49">
        <f>SUMIFS(Companhias[Com prazo em aberto],Companhias[Ano],Resumo!$D$5,Companhias[Mês],Resumo!I15)</f>
        <v>0</v>
      </c>
      <c r="J19" s="49">
        <f>SUMIFS(Companhias[Com prazo em aberto],Companhias[Ano],Resumo!$D$5,Companhias[Mês],Resumo!J15)</f>
        <v>0</v>
      </c>
      <c r="K19" s="49">
        <f>SUMIFS(Companhias[Com prazo em aberto],Companhias[Ano],Resumo!$D$5,Companhias[Mês],Resumo!K15)</f>
        <v>0</v>
      </c>
      <c r="L19" s="49">
        <f>SUMIFS(Companhias[Com prazo em aberto],Companhias[Ano],Resumo!$D$5,Companhias[Mês],Resumo!L15)</f>
        <v>0</v>
      </c>
      <c r="M19" s="49">
        <f>SUMIFS(Companhias[Com prazo em aberto],Companhias[Ano],Resumo!$D$5,Companhias[Mês],Resumo!M15)</f>
        <v>0</v>
      </c>
      <c r="N19" s="49">
        <f>SUMIFS(Companhias[Com prazo em aberto],Companhias[Ano],Resumo!$D$5,Companhias[Mês],Resumo!N15)</f>
        <v>0</v>
      </c>
      <c r="O19" s="49">
        <f>SUMIFS(Companhias[Com prazo em aberto],Companhias[Ano],Resumo!$D$5,Companhias[Mês],Resumo!O15)</f>
        <v>0</v>
      </c>
    </row>
    <row r="20" spans="2:15" x14ac:dyDescent="0.2">
      <c r="B20" s="122" t="s">
        <v>142</v>
      </c>
      <c r="C20" s="50" t="s">
        <v>79</v>
      </c>
      <c r="D20" s="51">
        <f t="shared" ref="D20:O20" si="1">SUM(D21:D23)</f>
        <v>23</v>
      </c>
      <c r="E20" s="51">
        <f t="shared" si="1"/>
        <v>2</v>
      </c>
      <c r="F20" s="51">
        <f t="shared" si="1"/>
        <v>6</v>
      </c>
      <c r="G20" s="51">
        <f t="shared" si="1"/>
        <v>18</v>
      </c>
      <c r="H20" s="51">
        <f t="shared" si="1"/>
        <v>0</v>
      </c>
      <c r="I20" s="51">
        <f t="shared" si="1"/>
        <v>32</v>
      </c>
      <c r="J20" s="51">
        <f t="shared" si="1"/>
        <v>8</v>
      </c>
      <c r="K20" s="51">
        <f t="shared" si="1"/>
        <v>6</v>
      </c>
      <c r="L20" s="51">
        <f t="shared" si="1"/>
        <v>4</v>
      </c>
      <c r="M20" s="51">
        <f t="shared" si="1"/>
        <v>10</v>
      </c>
      <c r="N20" s="51">
        <f t="shared" si="1"/>
        <v>5</v>
      </c>
      <c r="O20" s="51">
        <f t="shared" si="1"/>
        <v>3</v>
      </c>
    </row>
    <row r="21" spans="2:15" x14ac:dyDescent="0.2">
      <c r="B21" s="122"/>
      <c r="C21" s="52" t="s">
        <v>83</v>
      </c>
      <c r="D21" s="53">
        <f>SUMIFS(Fundos[Com defesa],Fundos[Ano],Resumo!$D$5,Fundos[Mês],D15)</f>
        <v>15</v>
      </c>
      <c r="E21" s="53">
        <f>SUMIFS(Fundos[Com defesa],Fundos[Ano],Resumo!$D$5,Fundos[Mês],E15)</f>
        <v>1</v>
      </c>
      <c r="F21" s="53">
        <f>SUMIFS(Fundos[Com defesa],Fundos[Ano],Resumo!$D$5,Fundos[Mês],F15)</f>
        <v>6</v>
      </c>
      <c r="G21" s="53">
        <f>SUMIFS(Fundos[Com defesa],Fundos[Ano],Resumo!$D$5,Fundos[Mês],G15)</f>
        <v>11</v>
      </c>
      <c r="H21" s="53">
        <f>SUMIFS(Fundos[Com defesa],Fundos[Ano],Resumo!$D$5,Fundos[Mês],H15)</f>
        <v>0</v>
      </c>
      <c r="I21" s="53">
        <f>SUMIFS(Fundos[Com defesa],Fundos[Ano],Resumo!$D$5,Fundos[Mês],I15)</f>
        <v>27</v>
      </c>
      <c r="J21" s="53">
        <f>SUMIFS(Fundos[Com defesa],Fundos[Ano],Resumo!$D$5,Fundos[Mês],J15)</f>
        <v>8</v>
      </c>
      <c r="K21" s="53">
        <f>SUMIFS(Fundos[Com defesa],Fundos[Ano],Resumo!$D$5,Fundos[Mês],K15)</f>
        <v>5</v>
      </c>
      <c r="L21" s="53">
        <f>SUMIFS(Fundos[Com defesa],Fundos[Ano],Resumo!$D$5,Fundos[Mês],L15)</f>
        <v>0</v>
      </c>
      <c r="M21" s="53">
        <f>SUMIFS(Fundos[Com defesa],Fundos[Ano],Resumo!$D$5,Fundos[Mês],M15)</f>
        <v>9</v>
      </c>
      <c r="N21" s="53">
        <f>SUMIFS(Fundos[Com defesa],Fundos[Ano],Resumo!$D$5,Fundos[Mês],N15)</f>
        <v>4</v>
      </c>
      <c r="O21" s="53">
        <f>SUMIFS(Fundos[Com defesa],Fundos[Ano],Resumo!$D$5,Fundos[Mês],O15)</f>
        <v>3</v>
      </c>
    </row>
    <row r="22" spans="2:15" x14ac:dyDescent="0.2">
      <c r="B22" s="122"/>
      <c r="C22" s="52" t="s">
        <v>84</v>
      </c>
      <c r="D22" s="53">
        <f>SUMIFS(Fundos[Sem defesa],Fundos[Ano],Resumo!$D$5,Fundos[Mês],Resumo!D15)</f>
        <v>8</v>
      </c>
      <c r="E22" s="53">
        <f>SUMIFS(Fundos[Sem defesa],Fundos[Ano],Resumo!$D$5,Fundos[Mês],Resumo!E15)</f>
        <v>1</v>
      </c>
      <c r="F22" s="53">
        <f>SUMIFS(Fundos[Sem defesa],Fundos[Ano],Resumo!$D$5,Fundos[Mês],Resumo!F15)</f>
        <v>0</v>
      </c>
      <c r="G22" s="53">
        <f>SUMIFS(Fundos[Sem defesa],Fundos[Ano],Resumo!$D$5,Fundos[Mês],Resumo!G15)</f>
        <v>7</v>
      </c>
      <c r="H22" s="53">
        <f>SUMIFS(Fundos[Sem defesa],Fundos[Ano],Resumo!$D$5,Fundos[Mês],Resumo!H15)</f>
        <v>0</v>
      </c>
      <c r="I22" s="53">
        <f>SUMIFS(Fundos[Sem defesa],Fundos[Ano],Resumo!$D$5,Fundos[Mês],Resumo!I15)</f>
        <v>5</v>
      </c>
      <c r="J22" s="53">
        <f>SUMIFS(Fundos[Sem defesa],Fundos[Ano],Resumo!$D$5,Fundos[Mês],Resumo!J15)</f>
        <v>0</v>
      </c>
      <c r="K22" s="53">
        <f>SUMIFS(Fundos[Sem defesa],Fundos[Ano],Resumo!$D$5,Fundos[Mês],Resumo!K15)</f>
        <v>1</v>
      </c>
      <c r="L22" s="53">
        <f>SUMIFS(Fundos[Sem defesa],Fundos[Ano],Resumo!$D$5,Fundos[Mês],Resumo!L15)</f>
        <v>0</v>
      </c>
      <c r="M22" s="53">
        <f>SUMIFS(Fundos[Sem defesa],Fundos[Ano],Resumo!$D$5,Fundos[Mês],Resumo!M15)</f>
        <v>1</v>
      </c>
      <c r="N22" s="53">
        <f>SUMIFS(Fundos[Sem defesa],Fundos[Ano],Resumo!$D$5,Fundos[Mês],Resumo!N15)</f>
        <v>1</v>
      </c>
      <c r="O22" s="53">
        <f>SUMIFS(Fundos[Sem defesa],Fundos[Ano],Resumo!$D$5,Fundos[Mês],Resumo!O15)</f>
        <v>0</v>
      </c>
    </row>
    <row r="23" spans="2:15" x14ac:dyDescent="0.2">
      <c r="B23" s="122"/>
      <c r="C23" s="54" t="s">
        <v>85</v>
      </c>
      <c r="D23" s="55">
        <f>SUMIFS(Fundos[Com prazo em aberto],Fundos[Ano],Resumo!$D$5,Fundos[Mês],Resumo!D15)</f>
        <v>0</v>
      </c>
      <c r="E23" s="55">
        <f>SUMIFS(Fundos[Com prazo em aberto],Fundos[Ano],Resumo!$D$5,Fundos[Mês],Resumo!E15)</f>
        <v>0</v>
      </c>
      <c r="F23" s="55">
        <f>SUMIFS(Fundos[Com prazo em aberto],Fundos[Ano],Resumo!$D$5,Fundos[Mês],Resumo!F15)</f>
        <v>0</v>
      </c>
      <c r="G23" s="55">
        <f>SUMIFS(Fundos[Com prazo em aberto],Fundos[Ano],Resumo!$D$5,Fundos[Mês],Resumo!G15)</f>
        <v>0</v>
      </c>
      <c r="H23" s="55">
        <f>SUMIFS(Fundos[Com prazo em aberto],Fundos[Ano],Resumo!$D$5,Fundos[Mês],Resumo!H15)</f>
        <v>0</v>
      </c>
      <c r="I23" s="55">
        <f>SUMIFS(Fundos[Com prazo em aberto],Fundos[Ano],Resumo!$D$5,Fundos[Mês],Resumo!I15)</f>
        <v>0</v>
      </c>
      <c r="J23" s="55">
        <f>SUMIFS(Fundos[Com prazo em aberto],Fundos[Ano],Resumo!$D$5,Fundos[Mês],Resumo!J15)</f>
        <v>0</v>
      </c>
      <c r="K23" s="55">
        <f>SUMIFS(Fundos[Com prazo em aberto],Fundos[Ano],Resumo!$D$5,Fundos[Mês],Resumo!K15)</f>
        <v>0</v>
      </c>
      <c r="L23" s="55">
        <f>SUMIFS(Fundos[Com prazo em aberto],Fundos[Ano],Resumo!$D$5,Fundos[Mês],Resumo!L15)</f>
        <v>4</v>
      </c>
      <c r="M23" s="55">
        <f>SUMIFS(Fundos[Com prazo em aberto],Fundos[Ano],Resumo!$D$5,Fundos[Mês],Resumo!M15)</f>
        <v>0</v>
      </c>
      <c r="N23" s="55">
        <f>SUMIFS(Fundos[Com prazo em aberto],Fundos[Ano],Resumo!$D$5,Fundos[Mês],Resumo!N15)</f>
        <v>0</v>
      </c>
      <c r="O23" s="55">
        <f>SUMIFS(Fundos[Com prazo em aberto],Fundos[Ano],Resumo!$D$5,Fundos[Mês],Resumo!O15)</f>
        <v>0</v>
      </c>
    </row>
    <row r="24" spans="2:15" x14ac:dyDescent="0.2">
      <c r="B24" s="123" t="s">
        <v>143</v>
      </c>
      <c r="C24" s="41" t="s">
        <v>65</v>
      </c>
      <c r="D24" s="42">
        <f t="shared" ref="D24:O24" si="2">SUM(D25:D27)</f>
        <v>2</v>
      </c>
      <c r="E24" s="42">
        <f t="shared" si="2"/>
        <v>1</v>
      </c>
      <c r="F24" s="42">
        <f t="shared" si="2"/>
        <v>2</v>
      </c>
      <c r="G24" s="42">
        <f t="shared" si="2"/>
        <v>0</v>
      </c>
      <c r="H24" s="42">
        <f t="shared" si="2"/>
        <v>1</v>
      </c>
      <c r="I24" s="42">
        <f t="shared" si="2"/>
        <v>0</v>
      </c>
      <c r="J24" s="42">
        <f t="shared" si="2"/>
        <v>0</v>
      </c>
      <c r="K24" s="42">
        <f t="shared" si="2"/>
        <v>0</v>
      </c>
      <c r="L24" s="42">
        <f t="shared" si="2"/>
        <v>0</v>
      </c>
      <c r="M24" s="42">
        <f t="shared" si="2"/>
        <v>0</v>
      </c>
      <c r="N24" s="42">
        <f t="shared" si="2"/>
        <v>0</v>
      </c>
      <c r="O24" s="42">
        <f t="shared" si="2"/>
        <v>0</v>
      </c>
    </row>
    <row r="25" spans="2:15" ht="15" x14ac:dyDescent="0.25">
      <c r="B25" s="123"/>
      <c r="C25" s="43" t="s">
        <v>83</v>
      </c>
      <c r="D25" s="111">
        <f>SUMIFS('Emissores - Segmentos'!$E$3:$E$295,'Emissores - Segmentos'!$A$3:$A$295,Resumo!$D$5,'Emissores - Segmentos'!$B$3:$B$295,Resumo!D15)</f>
        <v>2</v>
      </c>
      <c r="E25" s="111">
        <f>SUMIFS('Emissores - Segmentos'!$E$3:$E$295,'Emissores - Segmentos'!$A$3:$A$295,Resumo!$D$5,'Emissores - Segmentos'!$B$3:$B$295,Resumo!E15)</f>
        <v>1</v>
      </c>
      <c r="F25" s="111">
        <f>SUMIFS('Emissores - Segmentos'!$E$3:$E$295,'Emissores - Segmentos'!$A$3:$A$295,Resumo!$D$5,'Emissores - Segmentos'!$B$3:$B$295,Resumo!F15)</f>
        <v>1</v>
      </c>
      <c r="G25" s="111">
        <f>SUMIFS('Emissores - Segmentos'!$E$3:$E$295,'Emissores - Segmentos'!$A$3:$A$295,Resumo!$D$5,'Emissores - Segmentos'!$B$3:$B$295,Resumo!G15)</f>
        <v>0</v>
      </c>
      <c r="H25" s="111">
        <f>SUMIFS('Emissores - Segmentos'!$E$3:$E$295,'Emissores - Segmentos'!$A$3:$A$295,Resumo!$D$5,'Emissores - Segmentos'!$B$3:$B$295,Resumo!H15)</f>
        <v>1</v>
      </c>
      <c r="I25" s="111">
        <f>SUMIFS('Emissores - Segmentos'!$E$3:$E$295,'Emissores - Segmentos'!$A$3:$A$295,Resumo!$D$5,'Emissores - Segmentos'!$B$3:$B$295,Resumo!I15)</f>
        <v>0</v>
      </c>
      <c r="J25" s="111">
        <f>SUMIFS('Emissores - Segmentos'!$E$3:$E$295,'Emissores - Segmentos'!$A$3:$A$295,Resumo!$D$5,'Emissores - Segmentos'!$B$3:$B$295,Resumo!J15)</f>
        <v>0</v>
      </c>
      <c r="K25" s="111">
        <f>SUMIFS('Emissores - Segmentos'!$E$3:$E$295,'Emissores - Segmentos'!$A$3:$A$295,Resumo!$D$5,'Emissores - Segmentos'!$B$3:$B$295,Resumo!K15)</f>
        <v>0</v>
      </c>
      <c r="L25" s="111">
        <f>SUMIFS('Emissores - Segmentos'!$E$3:$E$295,'Emissores - Segmentos'!$A$3:$A$295,Resumo!$D$5,'Emissores - Segmentos'!$B$3:$B$295,Resumo!L15)</f>
        <v>0</v>
      </c>
      <c r="M25" s="111">
        <f>SUMIFS('Emissores - Segmentos'!$E$3:$E$295,'Emissores - Segmentos'!$A$3:$A$295,Resumo!$D$5,'Emissores - Segmentos'!$B$3:$B$295,Resumo!M15)</f>
        <v>0</v>
      </c>
      <c r="N25" s="111">
        <f>SUMIFS('Emissores - Segmentos'!$E$3:$E$295,'Emissores - Segmentos'!$A$3:$A$295,Resumo!$D$5,'Emissores - Segmentos'!$B$3:$B$295,Resumo!N15)</f>
        <v>0</v>
      </c>
      <c r="O25" s="111">
        <f>SUMIFS('Emissores - Segmentos'!$E$3:$E$295,'Emissores - Segmentos'!$A$3:$A$295,Resumo!$D$5,'Emissores - Segmentos'!$B$3:$B$295,Resumo!O15)</f>
        <v>0</v>
      </c>
    </row>
    <row r="26" spans="2:15" ht="15" x14ac:dyDescent="0.25">
      <c r="B26" s="123"/>
      <c r="C26" s="43" t="s">
        <v>84</v>
      </c>
      <c r="D26" s="111">
        <f>SUMIFS('Emissores - Segmentos'!$F$3:$F$295,'Emissores - Segmentos'!$A$3:$A$295,Resumo!$D$5,'Emissores - Segmentos'!$B$3:$B$295,Resumo!D15)</f>
        <v>0</v>
      </c>
      <c r="E26" s="111">
        <f>SUMIFS('Emissores - Segmentos'!$F$3:$F$295,'Emissores - Segmentos'!$A$3:$A$295,Resumo!$D$5,'Emissores - Segmentos'!$B$3:$B$295,Resumo!E15)</f>
        <v>0</v>
      </c>
      <c r="F26" s="111">
        <f>SUMIFS('Emissores - Segmentos'!$F$3:$F$295,'Emissores - Segmentos'!$A$3:$A$295,Resumo!$D$5,'Emissores - Segmentos'!$B$3:$B$295,Resumo!F15)</f>
        <v>1</v>
      </c>
      <c r="G26" s="111">
        <f>SUMIFS('Emissores - Segmentos'!$F$3:$F$295,'Emissores - Segmentos'!$A$3:$A$295,Resumo!$D$5,'Emissores - Segmentos'!$B$3:$B$295,Resumo!G15)</f>
        <v>0</v>
      </c>
      <c r="H26" s="111">
        <f>SUMIFS('Emissores - Segmentos'!$E$3:$E$295,'Emissores - Segmentos'!$A$3:$A$295,Resumo!$D$5,'Emissores - Segmentos'!$B$3:$B$295,Resumo!H16)</f>
        <v>0</v>
      </c>
      <c r="I26" s="111">
        <f>SUMIFS('Emissores - Segmentos'!$F$3:$F$295,'Emissores - Segmentos'!$A$3:$A$295,Resumo!$D$5,'Emissores - Segmentos'!$B$3:$B$295,Resumo!I15)</f>
        <v>0</v>
      </c>
      <c r="J26" s="111">
        <f>SUMIFS('Emissores - Segmentos'!$F$3:$F$295,'Emissores - Segmentos'!$A$3:$A$295,Resumo!$D$5,'Emissores - Segmentos'!$B$3:$B$295,Resumo!J15)</f>
        <v>0</v>
      </c>
      <c r="K26" s="111">
        <f>SUMIFS('Emissores - Segmentos'!$F$3:$F$295,'Emissores - Segmentos'!$A$3:$A$295,Resumo!$D$5,'Emissores - Segmentos'!$B$3:$B$295,Resumo!K15)</f>
        <v>0</v>
      </c>
      <c r="L26" s="111">
        <f>SUMIFS('Emissores - Segmentos'!$F$3:$F$295,'Emissores - Segmentos'!$A$3:$A$295,Resumo!$D$5,'Emissores - Segmentos'!$B$3:$B$295,Resumo!L15)</f>
        <v>0</v>
      </c>
      <c r="M26" s="111">
        <f>SUMIFS('Emissores - Segmentos'!$F$3:$F$295,'Emissores - Segmentos'!$A$3:$A$295,Resumo!$D$5,'Emissores - Segmentos'!$B$3:$B$295,Resumo!M15)</f>
        <v>0</v>
      </c>
      <c r="N26" s="111">
        <f>SUMIFS('Emissores - Segmentos'!$F$3:$F$295,'Emissores - Segmentos'!$A$3:$A$295,Resumo!$D$5,'Emissores - Segmentos'!$B$3:$B$295,Resumo!N15)</f>
        <v>0</v>
      </c>
      <c r="O26" s="111">
        <f>SUMIFS('Emissores - Segmentos'!$F$3:$F$295,'Emissores - Segmentos'!$A$3:$A$295,Resumo!$D$5,'Emissores - Segmentos'!$B$3:$B$295,Resumo!O15)</f>
        <v>0</v>
      </c>
    </row>
    <row r="27" spans="2:15" ht="15" x14ac:dyDescent="0.25">
      <c r="B27" s="123"/>
      <c r="C27" s="43" t="s">
        <v>85</v>
      </c>
      <c r="D27" s="111">
        <f>SUMIFS('Emissores - Segmentos'!$G$3:$G$295,'Emissores - Segmentos'!$A$3:$A$295,Resumo!$D$5,'Emissores - Segmentos'!$B$3:$B$295,Resumo!D15)</f>
        <v>0</v>
      </c>
      <c r="E27" s="111">
        <f>SUMIFS('Emissores - Segmentos'!$G$3:$G$295,'Emissores - Segmentos'!$A$3:$A$295,Resumo!$D$5,'Emissores - Segmentos'!$B$3:$B$295,Resumo!E15)</f>
        <v>0</v>
      </c>
      <c r="F27" s="111">
        <f>SUMIFS('Emissores - Segmentos'!$G$3:$G$295,'Emissores - Segmentos'!$A$3:$A$295,Resumo!$D$5,'Emissores - Segmentos'!$B$3:$B$295,Resumo!F15)</f>
        <v>0</v>
      </c>
      <c r="G27" s="111">
        <f>SUMIFS('Emissores - Segmentos'!$G$3:$G$295,'Emissores - Segmentos'!$A$3:$A$295,Resumo!$D$5,'Emissores - Segmentos'!$B$3:$B$295,Resumo!G15)</f>
        <v>0</v>
      </c>
      <c r="H27" s="111">
        <f>SUMIFS('Emissores - Segmentos'!$G$3:$G$295,'Emissores - Segmentos'!$A$3:$A$295,Resumo!$D$5,'Emissores - Segmentos'!$B$3:$B$295,Resumo!H15)</f>
        <v>0</v>
      </c>
      <c r="I27" s="111">
        <f>SUMIFS('Emissores - Segmentos'!$G$3:$G$295,'Emissores - Segmentos'!$A$3:$A$295,Resumo!$D$5,'Emissores - Segmentos'!$B$3:$B$295,Resumo!I15)</f>
        <v>0</v>
      </c>
      <c r="J27" s="111">
        <f>SUMIFS('Emissores - Segmentos'!$G$3:$G$295,'Emissores - Segmentos'!$A$3:$A$295,Resumo!$D$5,'Emissores - Segmentos'!$B$3:$B$295,Resumo!J15)</f>
        <v>0</v>
      </c>
      <c r="K27" s="111">
        <f>SUMIFS('Emissores - Segmentos'!$G$3:$G$295,'Emissores - Segmentos'!$A$3:$A$295,Resumo!$D$5,'Emissores - Segmentos'!$B$3:$B$295,Resumo!K15)</f>
        <v>0</v>
      </c>
      <c r="L27" s="111">
        <f>SUMIFS('Emissores - Segmentos'!$G$3:$G$295,'Emissores - Segmentos'!$A$3:$A$295,Resumo!$D$5,'Emissores - Segmentos'!$B$3:$B$295,Resumo!L15)</f>
        <v>0</v>
      </c>
      <c r="M27" s="111">
        <f>SUMIFS('Emissores - Segmentos'!$G$3:$G$295,'Emissores - Segmentos'!$A$3:$A$295,Resumo!$D$5,'Emissores - Segmentos'!$B$3:$B$295,Resumo!M15)</f>
        <v>0</v>
      </c>
      <c r="N27" s="111">
        <f>SUMIFS('Emissores - Segmentos'!$G$3:$G$295,'Emissores - Segmentos'!$A$3:$A$295,Resumo!$D$5,'Emissores - Segmentos'!$B$3:$B$295,Resumo!N15)</f>
        <v>0</v>
      </c>
      <c r="O27" s="111">
        <f>SUMIFS('Emissores - Segmentos'!$G$3:$G$295,'Emissores - Segmentos'!$A$3:$A$295,Resumo!$D$5,'Emissores - Segmentos'!$B$3:$B$295,Resumo!O15)</f>
        <v>0</v>
      </c>
    </row>
    <row r="28" spans="2:15" x14ac:dyDescent="0.2">
      <c r="C28" s="1" t="s">
        <v>28</v>
      </c>
      <c r="D28" s="20">
        <f>D16+D20+D24</f>
        <v>55</v>
      </c>
      <c r="E28" s="20">
        <f t="shared" ref="E28:O28" si="3">E16+E20+E24</f>
        <v>7</v>
      </c>
      <c r="F28" s="20">
        <f t="shared" si="3"/>
        <v>9</v>
      </c>
      <c r="G28" s="20">
        <f t="shared" si="3"/>
        <v>27</v>
      </c>
      <c r="H28" s="20">
        <f t="shared" si="3"/>
        <v>3</v>
      </c>
      <c r="I28" s="20">
        <f t="shared" si="3"/>
        <v>54</v>
      </c>
      <c r="J28" s="20">
        <f t="shared" si="3"/>
        <v>16</v>
      </c>
      <c r="K28" s="20">
        <f t="shared" si="3"/>
        <v>6</v>
      </c>
      <c r="L28" s="20">
        <f t="shared" si="3"/>
        <v>5</v>
      </c>
      <c r="M28" s="20">
        <f t="shared" si="3"/>
        <v>10</v>
      </c>
      <c r="N28" s="20">
        <f t="shared" si="3"/>
        <v>15</v>
      </c>
      <c r="O28" s="20">
        <f t="shared" si="3"/>
        <v>4</v>
      </c>
    </row>
    <row r="29" spans="2:15" ht="6.75" customHeight="1" x14ac:dyDescent="0.2"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2:15" ht="15" x14ac:dyDescent="0.25">
      <c r="C30" s="120" t="s">
        <v>82</v>
      </c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</row>
    <row r="31" spans="2:15" ht="6.75" customHeight="1" x14ac:dyDescent="0.2"/>
    <row r="32" spans="2:15" x14ac:dyDescent="0.2">
      <c r="C32" s="1" t="s">
        <v>81</v>
      </c>
      <c r="D32" s="19" t="s">
        <v>66</v>
      </c>
      <c r="E32" s="19" t="s">
        <v>67</v>
      </c>
      <c r="F32" s="19" t="s">
        <v>68</v>
      </c>
      <c r="G32" s="19" t="s">
        <v>69</v>
      </c>
      <c r="H32" s="19" t="s">
        <v>70</v>
      </c>
      <c r="I32" s="19" t="s">
        <v>71</v>
      </c>
      <c r="J32" s="19" t="s">
        <v>72</v>
      </c>
      <c r="K32" s="19" t="s">
        <v>73</v>
      </c>
      <c r="L32" s="19" t="s">
        <v>74</v>
      </c>
      <c r="M32" s="19" t="s">
        <v>75</v>
      </c>
      <c r="N32" s="19" t="s">
        <v>76</v>
      </c>
      <c r="O32" s="19" t="s">
        <v>77</v>
      </c>
    </row>
    <row r="33" spans="2:15" x14ac:dyDescent="0.2">
      <c r="B33" s="121" t="s">
        <v>141</v>
      </c>
      <c r="C33" s="44" t="s">
        <v>78</v>
      </c>
      <c r="D33" s="45">
        <f>SUM(D34:D36)</f>
        <v>29</v>
      </c>
      <c r="E33" s="45">
        <f t="shared" ref="E33:O33" si="4">SUM(E34:E36)</f>
        <v>4</v>
      </c>
      <c r="F33" s="45">
        <f t="shared" si="4"/>
        <v>1</v>
      </c>
      <c r="G33" s="45">
        <f t="shared" si="4"/>
        <v>9</v>
      </c>
      <c r="H33" s="45">
        <f t="shared" si="4"/>
        <v>2</v>
      </c>
      <c r="I33" s="45">
        <f t="shared" si="4"/>
        <v>22</v>
      </c>
      <c r="J33" s="45">
        <f t="shared" si="4"/>
        <v>7</v>
      </c>
      <c r="K33" s="45">
        <f t="shared" si="4"/>
        <v>0</v>
      </c>
      <c r="L33" s="45">
        <f t="shared" si="4"/>
        <v>1</v>
      </c>
      <c r="M33" s="45">
        <f t="shared" si="4"/>
        <v>0</v>
      </c>
      <c r="N33" s="45">
        <f t="shared" si="4"/>
        <v>10</v>
      </c>
      <c r="O33" s="45">
        <f t="shared" si="4"/>
        <v>1</v>
      </c>
    </row>
    <row r="34" spans="2:15" x14ac:dyDescent="0.2">
      <c r="B34" s="121"/>
      <c r="C34" s="46" t="s">
        <v>1</v>
      </c>
      <c r="D34" s="47">
        <f>SUMIFS(Companhias[Sanções aplicadas],Companhias[Ano],Resumo!$D$5,Companhias[Mês],D32)</f>
        <v>14</v>
      </c>
      <c r="E34" s="47">
        <f>SUMIFS(Companhias[Sanções aplicadas],Companhias[Ano],Resumo!$D$5,Companhias[Mês],E32)</f>
        <v>4</v>
      </c>
      <c r="F34" s="47">
        <f>SUMIFS(Companhias[Sanções aplicadas],Companhias[Ano],Resumo!$D$5,Companhias[Mês],F32)</f>
        <v>1</v>
      </c>
      <c r="G34" s="47">
        <f>SUMIFS(Companhias[Sanções aplicadas],Companhias[Ano],Resumo!$D$5,Companhias[Mês],G32)</f>
        <v>8</v>
      </c>
      <c r="H34" s="47">
        <f>SUMIFS(Companhias[Sanções aplicadas],Companhias[Ano],Resumo!$D$5,Companhias[Mês],H32)</f>
        <v>2</v>
      </c>
      <c r="I34" s="47">
        <f>SUMIFS(Companhias[Sanções aplicadas],Companhias[Ano],Resumo!$D$5,Companhias[Mês],I32)</f>
        <v>20</v>
      </c>
      <c r="J34" s="47">
        <f>SUMIFS(Companhias[Sanções aplicadas],Companhias[Ano],Resumo!$D$5,Companhias[Mês],J32)</f>
        <v>7</v>
      </c>
      <c r="K34" s="47">
        <f>SUMIFS(Companhias[Sanções aplicadas],Companhias[Ano],Resumo!$D$5,Companhias[Mês],K32)</f>
        <v>0</v>
      </c>
      <c r="L34" s="47">
        <f>SUMIFS(Companhias[Sanções aplicadas],Companhias[Ano],Resumo!$D$5,Companhias[Mês],L32)</f>
        <v>0</v>
      </c>
      <c r="M34" s="47">
        <f>SUMIFS(Companhias[Sanções aplicadas],Companhias[Ano],Resumo!$D$5,Companhias[Mês],M32)</f>
        <v>0</v>
      </c>
      <c r="N34" s="47">
        <f>SUMIFS(Companhias[Sanções aplicadas],Companhias[Ano],Resumo!$D$5,Companhias[Mês],N32)</f>
        <v>10</v>
      </c>
      <c r="O34" s="47">
        <f>SUMIFS(Companhias[Sanções aplicadas],Companhias[Ano],Resumo!$D$5,Companhias[Mês],O32)</f>
        <v>1</v>
      </c>
    </row>
    <row r="35" spans="2:15" x14ac:dyDescent="0.2">
      <c r="B35" s="121"/>
      <c r="C35" s="46" t="s">
        <v>2</v>
      </c>
      <c r="D35" s="47">
        <f>SUMIFS(Companhias[Dispensas],Companhias[Ano],Resumo!$D$5,Companhias[Mês],Resumo!D32)</f>
        <v>15</v>
      </c>
      <c r="E35" s="47">
        <f>SUMIFS(Companhias[Dispensas],Companhias[Ano],Resumo!$D$5,Companhias[Mês],Resumo!E32)</f>
        <v>0</v>
      </c>
      <c r="F35" s="47">
        <f>SUMIFS(Companhias[Dispensas],Companhias[Ano],Resumo!$D$5,Companhias[Mês],Resumo!F32)</f>
        <v>0</v>
      </c>
      <c r="G35" s="47">
        <f>SUMIFS(Companhias[Dispensas],Companhias[Ano],Resumo!$D$5,Companhias[Mês],Resumo!G32)</f>
        <v>0</v>
      </c>
      <c r="H35" s="47">
        <f>SUMIFS(Companhias[Dispensas],Companhias[Ano],Resumo!$D$5,Companhias[Mês],Resumo!H32)</f>
        <v>0</v>
      </c>
      <c r="I35" s="47">
        <f>SUMIFS(Companhias[Dispensas],Companhias[Ano],Resumo!$D$5,Companhias[Mês],Resumo!I32)</f>
        <v>2</v>
      </c>
      <c r="J35" s="47">
        <f>SUMIFS(Companhias[Dispensas],Companhias[Ano],Resumo!$D$5,Companhias[Mês],Resumo!J32)</f>
        <v>0</v>
      </c>
      <c r="K35" s="47">
        <f>SUMIFS(Companhias[Dispensas],Companhias[Ano],Resumo!$D$5,Companhias[Mês],Resumo!K32)</f>
        <v>0</v>
      </c>
      <c r="L35" s="47">
        <f>SUMIFS(Companhias[Dispensas],Companhias[Ano],Resumo!$D$5,Companhias[Mês],Resumo!L32)</f>
        <v>1</v>
      </c>
      <c r="M35" s="47">
        <f>SUMIFS(Companhias[Dispensas],Companhias[Ano],Resumo!$D$5,Companhias[Mês],Resumo!M32)</f>
        <v>0</v>
      </c>
      <c r="N35" s="47">
        <f>SUMIFS(Companhias[Dispensas],Companhias[Ano],Resumo!$D$5,Companhias[Mês],Resumo!N32)</f>
        <v>0</v>
      </c>
      <c r="O35" s="47">
        <f>SUMIFS(Companhias[Dispensas],Companhias[Ano],Resumo!$D$5,Companhias[Mês],Resumo!O32)</f>
        <v>0</v>
      </c>
    </row>
    <row r="36" spans="2:15" x14ac:dyDescent="0.2">
      <c r="B36" s="121"/>
      <c r="C36" s="48" t="s">
        <v>159</v>
      </c>
      <c r="D36" s="49">
        <f>SUMIFS(Companhias[Processos em andamento],Companhias[Ano],Resumo!$D$5,Companhias[Mês],Resumo!D32)</f>
        <v>0</v>
      </c>
      <c r="E36" s="49">
        <f>SUMIFS(Companhias[Processos em andamento],Companhias[Ano],Resumo!$D$5,Companhias[Mês],Resumo!E32)</f>
        <v>0</v>
      </c>
      <c r="F36" s="49">
        <f>SUMIFS(Companhias[Processos em andamento],Companhias[Ano],Resumo!$D$5,Companhias[Mês],Resumo!F32)</f>
        <v>0</v>
      </c>
      <c r="G36" s="49">
        <f>SUMIFS(Companhias[Processos em andamento],Companhias[Ano],Resumo!$D$5,Companhias[Mês],Resumo!G32)</f>
        <v>1</v>
      </c>
      <c r="H36" s="49">
        <f>SUMIFS(Companhias[Processos em andamento],Companhias[Ano],Resumo!$D$5,Companhias[Mês],Resumo!H32)</f>
        <v>0</v>
      </c>
      <c r="I36" s="49">
        <f>SUMIFS(Companhias[Processos em andamento],Companhias[Ano],Resumo!$D$5,Companhias[Mês],Resumo!I32)</f>
        <v>0</v>
      </c>
      <c r="J36" s="49">
        <f>SUMIFS(Companhias[Processos em andamento],Companhias[Ano],Resumo!$D$5,Companhias[Mês],Resumo!J32)</f>
        <v>0</v>
      </c>
      <c r="K36" s="49">
        <f>SUMIFS(Companhias[Processos em andamento],Companhias[Ano],Resumo!$D$5,Companhias[Mês],Resumo!K32)</f>
        <v>0</v>
      </c>
      <c r="L36" s="49">
        <f>SUMIFS(Companhias[Processos em andamento],Companhias[Ano],Resumo!$D$5,Companhias[Mês],Resumo!L32)</f>
        <v>0</v>
      </c>
      <c r="M36" s="49">
        <f>SUMIFS(Companhias[Processos em andamento],Companhias[Ano],Resumo!$D$5,Companhias[Mês],Resumo!M32)</f>
        <v>0</v>
      </c>
      <c r="N36" s="49">
        <f>SUMIFS(Companhias[Processos em andamento],Companhias[Ano],Resumo!$D$5,Companhias[Mês],Resumo!N32)</f>
        <v>0</v>
      </c>
      <c r="O36" s="49">
        <f>SUMIFS(Companhias[Processos em andamento],Companhias[Ano],Resumo!$D$5,Companhias[Mês],Resumo!O32)</f>
        <v>0</v>
      </c>
    </row>
    <row r="37" spans="2:15" x14ac:dyDescent="0.2">
      <c r="B37" s="122" t="s">
        <v>142</v>
      </c>
      <c r="C37" s="50" t="s">
        <v>79</v>
      </c>
      <c r="D37" s="51">
        <f>SUM(D38:D40)</f>
        <v>22</v>
      </c>
      <c r="E37" s="51">
        <f t="shared" ref="E37:O37" si="5">SUM(E38:E40)</f>
        <v>2</v>
      </c>
      <c r="F37" s="51">
        <f t="shared" si="5"/>
        <v>6</v>
      </c>
      <c r="G37" s="51">
        <f t="shared" si="5"/>
        <v>18</v>
      </c>
      <c r="H37" s="51">
        <f t="shared" si="5"/>
        <v>0</v>
      </c>
      <c r="I37" s="51">
        <f t="shared" si="5"/>
        <v>32</v>
      </c>
      <c r="J37" s="51">
        <f t="shared" si="5"/>
        <v>8</v>
      </c>
      <c r="K37" s="51">
        <f t="shared" si="5"/>
        <v>6</v>
      </c>
      <c r="L37" s="51">
        <f t="shared" si="5"/>
        <v>0</v>
      </c>
      <c r="M37" s="51">
        <f t="shared" si="5"/>
        <v>10</v>
      </c>
      <c r="N37" s="51">
        <f t="shared" si="5"/>
        <v>5</v>
      </c>
      <c r="O37" s="51">
        <f t="shared" si="5"/>
        <v>3</v>
      </c>
    </row>
    <row r="38" spans="2:15" x14ac:dyDescent="0.2">
      <c r="B38" s="122"/>
      <c r="C38" s="52" t="s">
        <v>1</v>
      </c>
      <c r="D38" s="53">
        <f>SUMIFS(Fundos[Sanções aplicadas],Fundos[Ano],Resumo!$D$5,Fundos[Mês],D32)</f>
        <v>17</v>
      </c>
      <c r="E38" s="53">
        <f>SUMIFS(Fundos[Sanções aplicadas],Fundos[Ano],Resumo!$D$5,Fundos[Mês],E32)</f>
        <v>1</v>
      </c>
      <c r="F38" s="53">
        <f>SUMIFS(Fundos[Sanções aplicadas],Fundos[Ano],Resumo!$D$5,Fundos[Mês],F32)</f>
        <v>5</v>
      </c>
      <c r="G38" s="53">
        <f>SUMIFS(Fundos[Sanções aplicadas],Fundos[Ano],Resumo!$D$5,Fundos[Mês],G32)</f>
        <v>10</v>
      </c>
      <c r="H38" s="53">
        <f>SUMIFS(Fundos[Sanções aplicadas],Fundos[Ano],Resumo!$D$5,Fundos[Mês],H32)</f>
        <v>0</v>
      </c>
      <c r="I38" s="53">
        <f>SUMIFS(Fundos[Sanções aplicadas],Fundos[Ano],Resumo!$D$5,Fundos[Mês],I32)</f>
        <v>20</v>
      </c>
      <c r="J38" s="53">
        <f>SUMIFS(Fundos[Sanções aplicadas],Fundos[Ano],Resumo!$D$5,Fundos[Mês],J32)</f>
        <v>8</v>
      </c>
      <c r="K38" s="53">
        <f>SUMIFS(Fundos[Sanções aplicadas],Fundos[Ano],Resumo!$D$5,Fundos[Mês],K32)</f>
        <v>5</v>
      </c>
      <c r="L38" s="53">
        <f>SUMIFS(Fundos[Sanções aplicadas],Fundos[Ano],Resumo!$D$5,Fundos[Mês],L32)</f>
        <v>0</v>
      </c>
      <c r="M38" s="53">
        <f>SUMIFS(Fundos[Sanções aplicadas],Fundos[Ano],Resumo!$D$5,Fundos[Mês],M32)</f>
        <v>9</v>
      </c>
      <c r="N38" s="53">
        <f>SUMIFS(Fundos[Sanções aplicadas],Fundos[Ano],Resumo!$D$5,Fundos[Mês],N32)</f>
        <v>3</v>
      </c>
      <c r="O38" s="53">
        <f>SUMIFS(Fundos[Sanções aplicadas],Fundos[Ano],Resumo!$D$5,Fundos[Mês],O32)</f>
        <v>3</v>
      </c>
    </row>
    <row r="39" spans="2:15" x14ac:dyDescent="0.2">
      <c r="B39" s="122"/>
      <c r="C39" s="52" t="s">
        <v>2</v>
      </c>
      <c r="D39" s="53">
        <f>SUMIFS(Fundos[Dispensas],Fundos[Ano],Resumo!$D$5,Fundos[Mês],Resumo!D32)</f>
        <v>5</v>
      </c>
      <c r="E39" s="53">
        <f>SUMIFS(Fundos[Dispensas],Fundos[Ano],Resumo!$D$5,Fundos[Mês],Resumo!E32)</f>
        <v>1</v>
      </c>
      <c r="F39" s="53">
        <f>SUMIFS(Fundos[Dispensas],Fundos[Ano],Resumo!$D$5,Fundos[Mês],Resumo!F32)</f>
        <v>1</v>
      </c>
      <c r="G39" s="53">
        <f>SUMIFS(Fundos[Dispensas],Fundos[Ano],Resumo!$D$5,Fundos[Mês],Resumo!G32)</f>
        <v>8</v>
      </c>
      <c r="H39" s="53">
        <f>SUMIFS(Fundos[Dispensas],Fundos[Ano],Resumo!$D$5,Fundos[Mês],Resumo!H32)</f>
        <v>0</v>
      </c>
      <c r="I39" s="53">
        <f>SUMIFS(Fundos[Dispensas],Fundos[Ano],Resumo!$D$5,Fundos[Mês],Resumo!I32)</f>
        <v>12</v>
      </c>
      <c r="J39" s="53">
        <f>SUMIFS(Fundos[Dispensas],Fundos[Ano],Resumo!$D$5,Fundos[Mês],Resumo!J32)</f>
        <v>0</v>
      </c>
      <c r="K39" s="53">
        <f>SUMIFS(Fundos[Dispensas],Fundos[Ano],Resumo!$D$5,Fundos[Mês],Resumo!K32)</f>
        <v>1</v>
      </c>
      <c r="L39" s="53">
        <f>SUMIFS(Fundos[Dispensas],Fundos[Ano],Resumo!$D$5,Fundos[Mês],Resumo!L32)</f>
        <v>0</v>
      </c>
      <c r="M39" s="53">
        <f>SUMIFS(Fundos[Dispensas],Fundos[Ano],Resumo!$D$5,Fundos[Mês],Resumo!M32)</f>
        <v>1</v>
      </c>
      <c r="N39" s="53">
        <f>SUMIFS(Fundos[Dispensas],Fundos[Ano],Resumo!$D$5,Fundos[Mês],Resumo!N32)</f>
        <v>2</v>
      </c>
      <c r="O39" s="53">
        <f>SUMIFS(Fundos[Dispensas],Fundos[Ano],Resumo!$D$5,Fundos[Mês],Resumo!O32)</f>
        <v>0</v>
      </c>
    </row>
    <row r="40" spans="2:15" x14ac:dyDescent="0.2">
      <c r="B40" s="122"/>
      <c r="C40" s="54" t="s">
        <v>159</v>
      </c>
      <c r="D40" s="55">
        <f>SUMIFS(Fundos[Processos em andamento],Fundos[Ano],Resumo!$D$5,Fundos[Mês],Resumo!D32)</f>
        <v>0</v>
      </c>
      <c r="E40" s="55">
        <f>SUMIFS(Fundos[Processos em andamento],Fundos[Ano],Resumo!$D$5,Fundos[Mês],Resumo!E32)</f>
        <v>0</v>
      </c>
      <c r="F40" s="55">
        <f>SUMIFS(Fundos[Processos em andamento],Fundos[Ano],Resumo!$D$5,Fundos[Mês],Resumo!F32)</f>
        <v>0</v>
      </c>
      <c r="G40" s="55">
        <f>SUMIFS(Fundos[Processos em andamento],Fundos[Ano],Resumo!$D$5,Fundos[Mês],Resumo!G32)</f>
        <v>0</v>
      </c>
      <c r="H40" s="55">
        <f>SUMIFS(Fundos[Processos em andamento],Fundos[Ano],Resumo!$D$5,Fundos[Mês],Resumo!H32)</f>
        <v>0</v>
      </c>
      <c r="I40" s="55">
        <f>SUMIFS(Fundos[Processos em andamento],Fundos[Ano],Resumo!$D$5,Fundos[Mês],Resumo!I32)</f>
        <v>0</v>
      </c>
      <c r="J40" s="55">
        <f>SUMIFS(Fundos[Processos em andamento],Fundos[Ano],Resumo!$D$5,Fundos[Mês],Resumo!J32)</f>
        <v>0</v>
      </c>
      <c r="K40" s="55">
        <f>SUMIFS(Fundos[Processos em andamento],Fundos[Ano],Resumo!$D$5,Fundos[Mês],Resumo!K32)</f>
        <v>0</v>
      </c>
      <c r="L40" s="55">
        <f>SUMIFS(Fundos[Processos em andamento],Fundos[Ano],Resumo!$D$5,Fundos[Mês],Resumo!L32)</f>
        <v>0</v>
      </c>
      <c r="M40" s="55">
        <f>SUMIFS(Fundos[Processos em andamento],Fundos[Ano],Resumo!$D$5,Fundos[Mês],Resumo!M32)</f>
        <v>0</v>
      </c>
      <c r="N40" s="55">
        <f>SUMIFS(Fundos[Processos em andamento],Fundos[Ano],Resumo!$D$5,Fundos[Mês],Resumo!N32)</f>
        <v>0</v>
      </c>
      <c r="O40" s="55">
        <f>SUMIFS(Fundos[Processos em andamento],Fundos[Ano],Resumo!$D$5,Fundos[Mês],Resumo!O32)</f>
        <v>0</v>
      </c>
    </row>
    <row r="41" spans="2:15" x14ac:dyDescent="0.2">
      <c r="B41" s="123" t="s">
        <v>143</v>
      </c>
      <c r="C41" s="41" t="s">
        <v>65</v>
      </c>
      <c r="D41" s="42">
        <f>SUM(D42:D44)</f>
        <v>2</v>
      </c>
      <c r="E41" s="42">
        <f t="shared" ref="E41:O41" si="6">SUM(E42:E44)</f>
        <v>0</v>
      </c>
      <c r="F41" s="42">
        <f t="shared" si="6"/>
        <v>2</v>
      </c>
      <c r="G41" s="42">
        <f t="shared" si="6"/>
        <v>0</v>
      </c>
      <c r="H41" s="42">
        <f t="shared" si="6"/>
        <v>1</v>
      </c>
      <c r="I41" s="42">
        <f t="shared" si="6"/>
        <v>0</v>
      </c>
      <c r="J41" s="42">
        <f t="shared" si="6"/>
        <v>0</v>
      </c>
      <c r="K41" s="42">
        <f t="shared" si="6"/>
        <v>0</v>
      </c>
      <c r="L41" s="42">
        <f t="shared" si="6"/>
        <v>0</v>
      </c>
      <c r="M41" s="42">
        <f t="shared" si="6"/>
        <v>0</v>
      </c>
      <c r="N41" s="42">
        <f t="shared" si="6"/>
        <v>0</v>
      </c>
      <c r="O41" s="42">
        <f t="shared" si="6"/>
        <v>0</v>
      </c>
    </row>
    <row r="42" spans="2:15" ht="15" x14ac:dyDescent="0.25">
      <c r="B42" s="123"/>
      <c r="C42" s="43" t="s">
        <v>1</v>
      </c>
      <c r="D42" s="111">
        <f>SUMIFS('Emissores - Segmentos'!$H$3:$H$295,'Emissores - Segmentos'!$A$3:$A$295,Resumo!$D$5,'Emissores - Segmentos'!$B$3:$B$295,Resumo!D32)</f>
        <v>0</v>
      </c>
      <c r="E42" s="111">
        <f>SUMIFS('Emissores - Segmentos'!$H$3:$H$295,'Emissores - Segmentos'!$A$3:$A$295,Resumo!$D$5,'Emissores - Segmentos'!$B$3:$B$295,Resumo!E32)</f>
        <v>0</v>
      </c>
      <c r="F42" s="111">
        <f>SUMIFS('Emissores - Segmentos'!$H$3:$H$295,'Emissores - Segmentos'!$A$3:$A$295,Resumo!$D$5,'Emissores - Segmentos'!$B$3:$B$295,Resumo!F32)</f>
        <v>0</v>
      </c>
      <c r="G42" s="111">
        <f>SUMIFS('Emissores - Segmentos'!$H$3:$H$295,'Emissores - Segmentos'!$A$3:$A$295,Resumo!$D$5,'Emissores - Segmentos'!$B$3:$B$295,Resumo!G32)</f>
        <v>0</v>
      </c>
      <c r="H42" s="111">
        <f>SUMIFS('Emissores - Segmentos'!$H$3:$H$295,'Emissores - Segmentos'!$A$3:$A$295,Resumo!$D$5,'Emissores - Segmentos'!$B$3:$B$295,Resumo!H32)</f>
        <v>1</v>
      </c>
      <c r="I42" s="111">
        <f>SUMIFS('Emissores - Segmentos'!$H$3:$H$295,'Emissores - Segmentos'!$A$3:$A$295,Resumo!$D$5,'Emissores - Segmentos'!$B$3:$B$295,Resumo!I32)</f>
        <v>0</v>
      </c>
      <c r="J42" s="111">
        <f>SUMIFS('Emissores - Segmentos'!$H$3:$H$295,'Emissores - Segmentos'!$A$3:$A$295,Resumo!$D$5,'Emissores - Segmentos'!$B$3:$B$295,Resumo!J32)</f>
        <v>0</v>
      </c>
      <c r="K42" s="111">
        <f>SUMIFS('Emissores - Segmentos'!$H$3:$H$295,'Emissores - Segmentos'!$A$3:$A$295,Resumo!$D$5,'Emissores - Segmentos'!$B$3:$B$295,Resumo!K32)</f>
        <v>0</v>
      </c>
      <c r="L42" s="111">
        <f>SUMIFS('Emissores - Segmentos'!$H$3:$H$295,'Emissores - Segmentos'!$A$3:$A$295,Resumo!$D$5,'Emissores - Segmentos'!$B$3:$B$295,Resumo!L32)</f>
        <v>0</v>
      </c>
      <c r="M42" s="111">
        <f>SUMIFS('Emissores - Segmentos'!$H$3:$H$295,'Emissores - Segmentos'!$A$3:$A$295,Resumo!$D$5,'Emissores - Segmentos'!$B$3:$B$295,Resumo!M32)</f>
        <v>0</v>
      </c>
      <c r="N42" s="111">
        <f>SUMIFS('Emissores - Segmentos'!$H$3:$H$295,'Emissores - Segmentos'!$A$3:$A$295,Resumo!$D$5,'Emissores - Segmentos'!$B$3:$B$295,Resumo!N32)</f>
        <v>0</v>
      </c>
      <c r="O42" s="111">
        <f>SUMIFS('Emissores - Segmentos'!$H$3:$H$295,'Emissores - Segmentos'!$A$3:$A$295,Resumo!$D$5,'Emissores - Segmentos'!$B$3:$B$295,Resumo!O32)</f>
        <v>0</v>
      </c>
    </row>
    <row r="43" spans="2:15" ht="15" x14ac:dyDescent="0.25">
      <c r="B43" s="123"/>
      <c r="C43" s="43" t="s">
        <v>2</v>
      </c>
      <c r="D43" s="111">
        <f>SUMIFS('Emissores - Segmentos'!$I$3:$I$295,'Emissores - Segmentos'!$A$3:$A$295,Resumo!$D$5,'Emissores - Segmentos'!$B$3:$B$295,Resumo!D32)</f>
        <v>2</v>
      </c>
      <c r="E43" s="111">
        <f>SUMIFS('Emissores - Segmentos'!$I$3:$I$295,'Emissores - Segmentos'!$A$3:$A$295,Resumo!$D$5,'Emissores - Segmentos'!$B$3:$B$295,Resumo!E32)</f>
        <v>0</v>
      </c>
      <c r="F43" s="111">
        <f>SUMIFS('Emissores - Segmentos'!$I$3:$I$295,'Emissores - Segmentos'!$A$3:$A$295,Resumo!$D$5,'Emissores - Segmentos'!$B$3:$B$295,Resumo!F32)</f>
        <v>2</v>
      </c>
      <c r="G43" s="111">
        <f>SUMIFS('Emissores - Segmentos'!$I$3:$I$295,'Emissores - Segmentos'!$A$3:$A$295,Resumo!$D$5,'Emissores - Segmentos'!$B$3:$B$295,Resumo!G32)</f>
        <v>0</v>
      </c>
      <c r="H43" s="111">
        <f>SUMIFS('Emissores - Segmentos'!$I$3:$I$295,'Emissores - Segmentos'!$A$3:$A$295,Resumo!$D$5,'Emissores - Segmentos'!$B$3:$B$295,Resumo!H32)</f>
        <v>0</v>
      </c>
      <c r="I43" s="111">
        <f>SUMIFS('Emissores - Segmentos'!$I$3:$I$295,'Emissores - Segmentos'!$A$3:$A$295,Resumo!$D$5,'Emissores - Segmentos'!$B$3:$B$295,Resumo!I32)</f>
        <v>0</v>
      </c>
      <c r="J43" s="111">
        <f>SUMIFS('Emissores - Segmentos'!$I$3:$I$295,'Emissores - Segmentos'!$A$3:$A$295,Resumo!$D$5,'Emissores - Segmentos'!$B$3:$B$295,Resumo!J32)</f>
        <v>0</v>
      </c>
      <c r="K43" s="111">
        <f>SUMIFS('Emissores - Segmentos'!$I$3:$I$295,'Emissores - Segmentos'!$A$3:$A$295,Resumo!$D$5,'Emissores - Segmentos'!$B$3:$B$295,Resumo!K32)</f>
        <v>0</v>
      </c>
      <c r="L43" s="111">
        <f>SUMIFS('Emissores - Segmentos'!$I$3:$I$295,'Emissores - Segmentos'!$A$3:$A$295,Resumo!$D$5,'Emissores - Segmentos'!$B$3:$B$295,Resumo!L32)</f>
        <v>0</v>
      </c>
      <c r="M43" s="111">
        <f>SUMIFS('Emissores - Segmentos'!$I$3:$I$295,'Emissores - Segmentos'!$A$3:$A$295,Resumo!$D$5,'Emissores - Segmentos'!$B$3:$B$295,Resumo!M32)</f>
        <v>0</v>
      </c>
      <c r="N43" s="111">
        <f>SUMIFS('Emissores - Segmentos'!$I$3:$I$295,'Emissores - Segmentos'!$A$3:$A$295,Resumo!$D$5,'Emissores - Segmentos'!$B$3:$B$295,Resumo!N32)</f>
        <v>0</v>
      </c>
      <c r="O43" s="111">
        <f>SUMIFS('Emissores - Segmentos'!$I$3:$I$295,'Emissores - Segmentos'!$A$3:$A$295,Resumo!$D$5,'Emissores - Segmentos'!$B$3:$B$295,Resumo!O32)</f>
        <v>0</v>
      </c>
    </row>
    <row r="44" spans="2:15" ht="15" x14ac:dyDescent="0.25">
      <c r="B44" s="123"/>
      <c r="C44" s="43" t="s">
        <v>159</v>
      </c>
      <c r="D44" s="111">
        <f>SUMIFS('Emissores - Segmentos'!$J$3:$J$295,'Emissores - Segmentos'!$A$3:$A$295,Resumo!$D$5,'Emissores - Segmentos'!$B$3:$B$295,Resumo!D32)</f>
        <v>0</v>
      </c>
      <c r="E44" s="111">
        <f>SUMIFS('Emissores - Segmentos'!$J$3:$J$295,'Emissores - Segmentos'!$A$3:$A$295,Resumo!$D$5,'Emissores - Segmentos'!$B$3:$B$295,Resumo!E32)</f>
        <v>0</v>
      </c>
      <c r="F44" s="111">
        <f>SUMIFS('Emissores - Segmentos'!$J$3:$J$295,'Emissores - Segmentos'!$A$3:$A$295,Resumo!$D$5,'Emissores - Segmentos'!$B$3:$B$295,Resumo!F32)</f>
        <v>0</v>
      </c>
      <c r="G44" s="111">
        <f>SUMIFS('Emissores - Segmentos'!$J$3:$J$295,'Emissores - Segmentos'!$A$3:$A$295,Resumo!$D$5,'Emissores - Segmentos'!$B$3:$B$295,Resumo!G32)</f>
        <v>0</v>
      </c>
      <c r="H44" s="111">
        <f>SUMIFS('Emissores - Segmentos'!$J$3:$J$295,'Emissores - Segmentos'!$A$3:$A$295,Resumo!$D$5,'Emissores - Segmentos'!$B$3:$B$295,Resumo!H32)</f>
        <v>0</v>
      </c>
      <c r="I44" s="111">
        <f>SUMIFS('Emissores - Segmentos'!$J$3:$J$295,'Emissores - Segmentos'!$A$3:$A$295,Resumo!$D$5,'Emissores - Segmentos'!$B$3:$B$295,Resumo!I32)</f>
        <v>0</v>
      </c>
      <c r="J44" s="111">
        <f>SUMIFS('Emissores - Segmentos'!$J$3:$J$295,'Emissores - Segmentos'!$A$3:$A$295,Resumo!$D$5,'Emissores - Segmentos'!$B$3:$B$295,Resumo!J32)</f>
        <v>0</v>
      </c>
      <c r="K44" s="111">
        <f>SUMIFS('Emissores - Segmentos'!$J$3:$J$295,'Emissores - Segmentos'!$A$3:$A$295,Resumo!$D$5,'Emissores - Segmentos'!$B$3:$B$295,Resumo!K32)</f>
        <v>0</v>
      </c>
      <c r="L44" s="111">
        <f>SUMIFS('Emissores - Segmentos'!$J$3:$J$295,'Emissores - Segmentos'!$A$3:$A$295,Resumo!$D$5,'Emissores - Segmentos'!$B$3:$B$295,Resumo!L32)</f>
        <v>0</v>
      </c>
      <c r="M44" s="111">
        <f>SUMIFS('Emissores - Segmentos'!$J$3:$J$295,'Emissores - Segmentos'!$A$3:$A$295,Resumo!$D$5,'Emissores - Segmentos'!$B$3:$B$295,Resumo!M32)</f>
        <v>0</v>
      </c>
      <c r="N44" s="111">
        <f>SUMIFS('Emissores - Segmentos'!$J$3:$J$295,'Emissores - Segmentos'!$A$3:$A$295,Resumo!$D$5,'Emissores - Segmentos'!$B$3:$B$295,Resumo!N32)</f>
        <v>0</v>
      </c>
      <c r="O44" s="111">
        <f>SUMIFS('Emissores - Segmentos'!$J$3:$J$295,'Emissores - Segmentos'!$A$3:$A$295,Resumo!$D$5,'Emissores - Segmentos'!$B$3:$B$295,Resumo!O32)</f>
        <v>0</v>
      </c>
    </row>
    <row r="45" spans="2:15" x14ac:dyDescent="0.2">
      <c r="C45" s="1" t="s">
        <v>28</v>
      </c>
      <c r="D45" s="20">
        <f>D33+D37+D41</f>
        <v>53</v>
      </c>
      <c r="E45" s="20">
        <f t="shared" ref="E45:O45" si="7">E33+E37+E41</f>
        <v>6</v>
      </c>
      <c r="F45" s="20">
        <f t="shared" si="7"/>
        <v>9</v>
      </c>
      <c r="G45" s="20">
        <f t="shared" si="7"/>
        <v>27</v>
      </c>
      <c r="H45" s="20">
        <f t="shared" si="7"/>
        <v>3</v>
      </c>
      <c r="I45" s="20">
        <f t="shared" si="7"/>
        <v>54</v>
      </c>
      <c r="J45" s="20">
        <f t="shared" si="7"/>
        <v>15</v>
      </c>
      <c r="K45" s="20">
        <f t="shared" si="7"/>
        <v>6</v>
      </c>
      <c r="L45" s="20">
        <f t="shared" si="7"/>
        <v>1</v>
      </c>
      <c r="M45" s="20">
        <f t="shared" si="7"/>
        <v>10</v>
      </c>
      <c r="N45" s="20">
        <f t="shared" si="7"/>
        <v>15</v>
      </c>
      <c r="O45" s="20">
        <f t="shared" si="7"/>
        <v>4</v>
      </c>
    </row>
    <row r="47" spans="2:15" x14ac:dyDescent="0.2">
      <c r="C47" s="1" t="s">
        <v>230</v>
      </c>
    </row>
  </sheetData>
  <mergeCells count="10">
    <mergeCell ref="B33:B36"/>
    <mergeCell ref="B37:B40"/>
    <mergeCell ref="B41:B44"/>
    <mergeCell ref="C13:O13"/>
    <mergeCell ref="C30:O30"/>
    <mergeCell ref="B1:O1"/>
    <mergeCell ref="B3:O3"/>
    <mergeCell ref="B16:B19"/>
    <mergeCell ref="B20:B23"/>
    <mergeCell ref="B24:B27"/>
  </mergeCells>
  <dataValidations count="1">
    <dataValidation type="list" allowBlank="1" showInputMessage="1" showErrorMessage="1" sqref="D5" xr:uid="{00000000-0002-0000-0000-000000000000}">
      <formula1>"2013,2014,2015,2016,2017,2018,2019,2020,2021,2022,2023,2024"</formula1>
    </dataValidation>
  </dataValidations>
  <printOptions horizontalCentered="1" verticalCentered="1"/>
  <pageMargins left="0" right="0" top="0" bottom="0.78740157480314965" header="0" footer="0.31496062992125984"/>
  <pageSetup paperSize="9" scale="74" orientation="landscape" r:id="rId1"/>
  <headerFooter>
    <oddFooter>&amp;C_x000D_&amp;1#&amp;"Calibri"&amp;10&amp;K000000 INFORMAÇÃO INTERNA – INTERNAL INFORMATION</oddFooter>
  </headerFooter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Q70"/>
  <sheetViews>
    <sheetView showGridLines="0" zoomScale="95" zoomScaleNormal="95" workbookViewId="0">
      <selection activeCell="F64" sqref="F64"/>
    </sheetView>
  </sheetViews>
  <sheetFormatPr defaultRowHeight="15" x14ac:dyDescent="0.25"/>
  <cols>
    <col min="1" max="1" width="40.5703125" customWidth="1"/>
    <col min="2" max="6" width="11.42578125" customWidth="1"/>
    <col min="7" max="7" width="5" customWidth="1"/>
    <col min="8" max="15" width="11.42578125" customWidth="1"/>
    <col min="17" max="17" width="2.140625" customWidth="1"/>
  </cols>
  <sheetData>
    <row r="1" spans="1:17" ht="23.25" x14ac:dyDescent="0.35">
      <c r="A1" s="124" t="str">
        <f>CONCATENATE("Visualização Gráfica - Atividade Sancionadora - Diretoria de Regulação"," - ",Resumo!D5)</f>
        <v>Visualização Gráfica - Atividade Sancionadora - Diretoria de Regulação - 2024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6"/>
    </row>
    <row r="2" spans="1:17" x14ac:dyDescent="0.25">
      <c r="A2" s="26"/>
      <c r="Q2" s="27"/>
    </row>
    <row r="3" spans="1:17" x14ac:dyDescent="0.25">
      <c r="A3" s="26"/>
      <c r="Q3" s="27"/>
    </row>
    <row r="4" spans="1:17" x14ac:dyDescent="0.25">
      <c r="A4" s="26"/>
      <c r="Q4" s="27"/>
    </row>
    <row r="5" spans="1:17" x14ac:dyDescent="0.25">
      <c r="A5" s="26"/>
      <c r="Q5" s="27"/>
    </row>
    <row r="6" spans="1:17" x14ac:dyDescent="0.25">
      <c r="A6" s="26"/>
      <c r="Q6" s="27"/>
    </row>
    <row r="7" spans="1:17" x14ac:dyDescent="0.25">
      <c r="A7" s="26"/>
      <c r="Q7" s="27"/>
    </row>
    <row r="8" spans="1:17" x14ac:dyDescent="0.25">
      <c r="A8" s="26"/>
      <c r="Q8" s="27"/>
    </row>
    <row r="9" spans="1:17" x14ac:dyDescent="0.25">
      <c r="A9" s="26"/>
      <c r="Q9" s="27"/>
    </row>
    <row r="10" spans="1:17" x14ac:dyDescent="0.25">
      <c r="A10" s="26"/>
      <c r="Q10" s="27"/>
    </row>
    <row r="11" spans="1:17" x14ac:dyDescent="0.25">
      <c r="A11" s="26"/>
      <c r="Q11" s="27"/>
    </row>
    <row r="12" spans="1:17" x14ac:dyDescent="0.25">
      <c r="A12" s="26"/>
      <c r="Q12" s="27"/>
    </row>
    <row r="13" spans="1:17" x14ac:dyDescent="0.25">
      <c r="A13" s="26"/>
      <c r="Q13" s="27"/>
    </row>
    <row r="14" spans="1:17" x14ac:dyDescent="0.25">
      <c r="A14" s="26"/>
      <c r="Q14" s="27"/>
    </row>
    <row r="15" spans="1:17" x14ac:dyDescent="0.25">
      <c r="A15" s="26"/>
      <c r="Q15" s="27"/>
    </row>
    <row r="16" spans="1:17" x14ac:dyDescent="0.25">
      <c r="A16" s="26"/>
      <c r="Q16" s="27"/>
    </row>
    <row r="17" spans="1:17" x14ac:dyDescent="0.25">
      <c r="A17" s="25"/>
      <c r="B17" s="24"/>
      <c r="C17" s="24"/>
      <c r="D17" s="24"/>
      <c r="E17" s="24"/>
      <c r="F17" s="24"/>
      <c r="G17" s="24"/>
      <c r="H17" s="25"/>
      <c r="I17" s="24"/>
      <c r="J17" s="24"/>
      <c r="K17" s="24"/>
      <c r="L17" s="24"/>
      <c r="M17" s="24"/>
      <c r="N17" s="24"/>
      <c r="O17" s="24"/>
      <c r="P17" s="24"/>
      <c r="Q17" s="28"/>
    </row>
    <row r="18" spans="1:17" x14ac:dyDescent="0.25">
      <c r="A18" s="26"/>
      <c r="H18" s="26"/>
      <c r="Q18" s="27"/>
    </row>
    <row r="19" spans="1:17" x14ac:dyDescent="0.25">
      <c r="A19" s="26"/>
      <c r="H19" s="26"/>
      <c r="Q19" s="27"/>
    </row>
    <row r="20" spans="1:17" x14ac:dyDescent="0.25">
      <c r="A20" s="26"/>
      <c r="H20" s="26"/>
      <c r="Q20" s="27"/>
    </row>
    <row r="21" spans="1:17" x14ac:dyDescent="0.25">
      <c r="A21" s="26"/>
      <c r="H21" s="26"/>
      <c r="Q21" s="27"/>
    </row>
    <row r="22" spans="1:17" x14ac:dyDescent="0.25">
      <c r="A22" s="26"/>
      <c r="H22" s="26"/>
      <c r="Q22" s="27"/>
    </row>
    <row r="23" spans="1:17" x14ac:dyDescent="0.25">
      <c r="A23" s="26"/>
      <c r="H23" s="26"/>
      <c r="Q23" s="27"/>
    </row>
    <row r="24" spans="1:17" x14ac:dyDescent="0.25">
      <c r="A24" s="26"/>
      <c r="H24" s="26"/>
      <c r="Q24" s="27"/>
    </row>
    <row r="25" spans="1:17" x14ac:dyDescent="0.25">
      <c r="A25" s="26"/>
      <c r="H25" s="26"/>
      <c r="Q25" s="27"/>
    </row>
    <row r="26" spans="1:17" x14ac:dyDescent="0.25">
      <c r="A26" s="26"/>
      <c r="H26" s="26"/>
      <c r="Q26" s="27"/>
    </row>
    <row r="27" spans="1:17" x14ac:dyDescent="0.25">
      <c r="A27" s="26"/>
      <c r="H27" s="26"/>
      <c r="Q27" s="27"/>
    </row>
    <row r="28" spans="1:17" x14ac:dyDescent="0.25">
      <c r="A28" s="26"/>
      <c r="H28" s="26"/>
      <c r="Q28" s="27"/>
    </row>
    <row r="29" spans="1:17" x14ac:dyDescent="0.25">
      <c r="A29" s="26"/>
      <c r="H29" s="26"/>
      <c r="Q29" s="27"/>
    </row>
    <row r="30" spans="1:17" x14ac:dyDescent="0.25">
      <c r="A30" s="26"/>
      <c r="H30" s="26"/>
      <c r="Q30" s="27"/>
    </row>
    <row r="31" spans="1:17" x14ac:dyDescent="0.25">
      <c r="A31" s="26"/>
      <c r="H31" s="26"/>
      <c r="Q31" s="27"/>
    </row>
    <row r="32" spans="1:17" x14ac:dyDescent="0.25">
      <c r="A32" s="26"/>
      <c r="H32" s="26"/>
      <c r="Q32" s="27"/>
    </row>
    <row r="33" spans="1:17" x14ac:dyDescent="0.25">
      <c r="A33" s="26"/>
      <c r="H33" s="26"/>
      <c r="Q33" s="27"/>
    </row>
    <row r="34" spans="1:17" x14ac:dyDescent="0.25">
      <c r="A34" s="26"/>
      <c r="H34" s="26"/>
      <c r="Q34" s="27"/>
    </row>
    <row r="35" spans="1:17" x14ac:dyDescent="0.25">
      <c r="A35" s="26"/>
      <c r="H35" s="26"/>
      <c r="Q35" s="27"/>
    </row>
    <row r="36" spans="1:17" x14ac:dyDescent="0.25">
      <c r="A36" s="26"/>
      <c r="H36" s="26"/>
      <c r="Q36" s="27"/>
    </row>
    <row r="37" spans="1:17" x14ac:dyDescent="0.25">
      <c r="A37" s="26"/>
      <c r="H37" s="26"/>
      <c r="Q37" s="27"/>
    </row>
    <row r="38" spans="1:17" x14ac:dyDescent="0.25">
      <c r="A38" s="26"/>
      <c r="H38" s="26"/>
      <c r="Q38" s="27"/>
    </row>
    <row r="39" spans="1:17" x14ac:dyDescent="0.25">
      <c r="A39" s="26"/>
      <c r="H39" s="26"/>
      <c r="Q39" s="27"/>
    </row>
    <row r="40" spans="1:17" x14ac:dyDescent="0.25">
      <c r="A40" s="26"/>
      <c r="H40" s="26"/>
      <c r="Q40" s="27"/>
    </row>
    <row r="41" spans="1:17" x14ac:dyDescent="0.25">
      <c r="A41" s="26"/>
      <c r="H41" s="26"/>
      <c r="Q41" s="27"/>
    </row>
    <row r="42" spans="1:17" x14ac:dyDescent="0.25">
      <c r="A42" s="26"/>
      <c r="H42" s="26"/>
      <c r="Q42" s="27"/>
    </row>
    <row r="43" spans="1:17" x14ac:dyDescent="0.25">
      <c r="A43" s="26"/>
      <c r="H43" s="26"/>
      <c r="Q43" s="27"/>
    </row>
    <row r="44" spans="1:17" x14ac:dyDescent="0.25">
      <c r="A44" s="26"/>
      <c r="H44" s="26"/>
      <c r="Q44" s="27"/>
    </row>
    <row r="45" spans="1:17" x14ac:dyDescent="0.25">
      <c r="A45" s="26"/>
      <c r="H45" s="26"/>
      <c r="Q45" s="27"/>
    </row>
    <row r="46" spans="1:17" x14ac:dyDescent="0.25">
      <c r="A46" s="26"/>
      <c r="H46" s="26"/>
      <c r="Q46" s="27"/>
    </row>
    <row r="47" spans="1:17" x14ac:dyDescent="0.25">
      <c r="A47" s="26"/>
      <c r="H47" s="26"/>
      <c r="Q47" s="27"/>
    </row>
    <row r="48" spans="1:17" x14ac:dyDescent="0.25">
      <c r="A48" s="26"/>
      <c r="H48" s="26"/>
      <c r="Q48" s="27"/>
    </row>
    <row r="49" spans="1:17" x14ac:dyDescent="0.25">
      <c r="A49" s="26"/>
      <c r="H49" s="26"/>
      <c r="Q49" s="27"/>
    </row>
    <row r="50" spans="1:17" x14ac:dyDescent="0.25">
      <c r="A50" s="26"/>
      <c r="H50" s="26"/>
      <c r="Q50" s="27"/>
    </row>
    <row r="51" spans="1:17" x14ac:dyDescent="0.25">
      <c r="A51" s="26"/>
      <c r="H51" s="26"/>
      <c r="Q51" s="27"/>
    </row>
    <row r="52" spans="1:17" x14ac:dyDescent="0.25">
      <c r="A52" s="26"/>
      <c r="H52" s="26"/>
      <c r="Q52" s="27"/>
    </row>
    <row r="53" spans="1:17" x14ac:dyDescent="0.25">
      <c r="A53" s="26"/>
      <c r="H53" s="26"/>
      <c r="Q53" s="27"/>
    </row>
    <row r="54" spans="1:17" x14ac:dyDescent="0.25">
      <c r="A54" s="26"/>
      <c r="H54" s="26"/>
      <c r="Q54" s="27"/>
    </row>
    <row r="55" spans="1:17" x14ac:dyDescent="0.25">
      <c r="A55" s="26"/>
      <c r="H55" s="26"/>
      <c r="Q55" s="27"/>
    </row>
    <row r="56" spans="1:17" x14ac:dyDescent="0.25">
      <c r="A56" s="26"/>
      <c r="H56" s="26"/>
      <c r="Q56" s="27"/>
    </row>
    <row r="57" spans="1:17" x14ac:dyDescent="0.25">
      <c r="A57" s="26"/>
      <c r="H57" s="26"/>
      <c r="Q57" s="27"/>
    </row>
    <row r="58" spans="1:17" x14ac:dyDescent="0.25">
      <c r="A58" s="26"/>
      <c r="H58" s="26"/>
      <c r="Q58" s="27"/>
    </row>
    <row r="59" spans="1:17" x14ac:dyDescent="0.25">
      <c r="A59" s="26"/>
      <c r="H59" s="26"/>
      <c r="Q59" s="27"/>
    </row>
    <row r="60" spans="1:17" x14ac:dyDescent="0.25">
      <c r="A60" s="26"/>
      <c r="G60" s="27"/>
      <c r="Q60" s="27"/>
    </row>
    <row r="61" spans="1:17" ht="9" customHeight="1" x14ac:dyDescent="0.25">
      <c r="A61" s="29"/>
      <c r="B61" s="16"/>
      <c r="C61" s="16"/>
      <c r="D61" s="16"/>
      <c r="E61" s="16"/>
      <c r="F61" s="16"/>
      <c r="G61" s="30"/>
      <c r="H61" s="16"/>
      <c r="I61" s="16"/>
      <c r="J61" s="16"/>
      <c r="K61" s="16"/>
      <c r="L61" s="16"/>
      <c r="M61" s="16"/>
      <c r="N61" s="16"/>
      <c r="O61" s="16"/>
      <c r="P61" s="16"/>
      <c r="Q61" s="30"/>
    </row>
    <row r="69" spans="9:9" x14ac:dyDescent="0.25">
      <c r="I69" s="56"/>
    </row>
    <row r="70" spans="9:9" x14ac:dyDescent="0.25">
      <c r="I70" s="56"/>
    </row>
  </sheetData>
  <mergeCells count="1">
    <mergeCell ref="A1:Q1"/>
  </mergeCells>
  <printOptions horizontalCentered="1" verticalCentered="1"/>
  <pageMargins left="0" right="0" top="0" bottom="0.78740157480314965" header="0" footer="0.31496062992125984"/>
  <pageSetup paperSize="9" scale="59" orientation="landscape" r:id="rId1"/>
  <headerFooter>
    <oddFooter>&amp;C_x000D_&amp;1#&amp;"Calibri"&amp;10&amp;K000000 INFORMAÇÃO INTERNA – INTERNAL INFORMATION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EW295"/>
  <sheetViews>
    <sheetView showGridLines="0" tabSelected="1" topLeftCell="A2" zoomScale="90" zoomScaleNormal="90" workbookViewId="0">
      <pane ySplit="1" topLeftCell="A287" activePane="bottomLeft" state="frozen"/>
      <selection activeCell="A2" sqref="A2"/>
      <selection pane="bottomLeft" activeCell="C300" sqref="C300"/>
    </sheetView>
  </sheetViews>
  <sheetFormatPr defaultColWidth="9.140625" defaultRowHeight="14.25" x14ac:dyDescent="0.2"/>
  <cols>
    <col min="1" max="1" width="7.7109375" style="1" customWidth="1"/>
    <col min="2" max="2" width="10.7109375" style="1" customWidth="1"/>
    <col min="3" max="3" width="83.7109375" style="1" customWidth="1"/>
    <col min="4" max="4" width="16" style="1" customWidth="1"/>
    <col min="5" max="5" width="15.42578125" style="1" customWidth="1"/>
    <col min="6" max="7" width="15.28515625" style="1" customWidth="1"/>
    <col min="8" max="9" width="13.5703125" style="1" customWidth="1"/>
    <col min="10" max="10" width="14.5703125" style="1" customWidth="1"/>
    <col min="11" max="16384" width="9.140625" style="1"/>
  </cols>
  <sheetData>
    <row r="1" spans="1:10" ht="15" x14ac:dyDescent="0.25">
      <c r="A1" s="2"/>
      <c r="B1" s="2"/>
      <c r="C1" s="3"/>
      <c r="D1" s="3"/>
      <c r="E1" s="118" t="s">
        <v>0</v>
      </c>
      <c r="F1" s="118"/>
      <c r="G1" s="118"/>
      <c r="H1" s="3"/>
      <c r="I1" s="3"/>
      <c r="J1" s="3"/>
    </row>
    <row r="2" spans="1:10" ht="45" x14ac:dyDescent="0.2">
      <c r="A2" s="91" t="s">
        <v>63</v>
      </c>
      <c r="B2" s="92" t="s">
        <v>64</v>
      </c>
      <c r="C2" s="93" t="s">
        <v>3</v>
      </c>
      <c r="D2" s="92" t="s">
        <v>0</v>
      </c>
      <c r="E2" s="94" t="s">
        <v>4</v>
      </c>
      <c r="F2" s="94" t="s">
        <v>5</v>
      </c>
      <c r="G2" s="94" t="s">
        <v>6</v>
      </c>
      <c r="H2" s="95" t="s">
        <v>1</v>
      </c>
      <c r="I2" s="95" t="s">
        <v>2</v>
      </c>
      <c r="J2" s="95" t="s">
        <v>159</v>
      </c>
    </row>
    <row r="3" spans="1:10" x14ac:dyDescent="0.2">
      <c r="A3" s="107" t="s">
        <v>213</v>
      </c>
      <c r="B3" s="108" t="s">
        <v>66</v>
      </c>
      <c r="C3" s="109" t="s">
        <v>50</v>
      </c>
      <c r="D3" s="110" t="s">
        <v>214</v>
      </c>
      <c r="E3" s="110" t="s">
        <v>215</v>
      </c>
      <c r="F3" s="110" t="s">
        <v>216</v>
      </c>
      <c r="G3" s="110" t="s">
        <v>217</v>
      </c>
      <c r="H3" s="110" t="s">
        <v>218</v>
      </c>
      <c r="I3" s="110" t="s">
        <v>219</v>
      </c>
      <c r="J3" s="110" t="s">
        <v>220</v>
      </c>
    </row>
    <row r="4" spans="1:10" x14ac:dyDescent="0.2">
      <c r="A4" s="96">
        <v>2013</v>
      </c>
      <c r="B4" s="97" t="s">
        <v>67</v>
      </c>
      <c r="C4" s="98" t="s">
        <v>50</v>
      </c>
      <c r="D4" s="99">
        <v>5</v>
      </c>
      <c r="E4" s="99">
        <v>5</v>
      </c>
      <c r="F4" s="99">
        <v>0</v>
      </c>
      <c r="G4" s="99">
        <v>0</v>
      </c>
      <c r="H4" s="99">
        <v>3</v>
      </c>
      <c r="I4" s="99">
        <v>2</v>
      </c>
      <c r="J4" s="99">
        <v>0</v>
      </c>
    </row>
    <row r="5" spans="1:10" x14ac:dyDescent="0.2">
      <c r="A5" s="100">
        <v>2013</v>
      </c>
      <c r="B5" s="101" t="s">
        <v>67</v>
      </c>
      <c r="C5" s="102" t="s">
        <v>53</v>
      </c>
      <c r="D5" s="103">
        <v>1</v>
      </c>
      <c r="E5" s="103">
        <v>1</v>
      </c>
      <c r="F5" s="103">
        <v>0</v>
      </c>
      <c r="G5" s="103">
        <v>0</v>
      </c>
      <c r="H5" s="103">
        <v>1</v>
      </c>
      <c r="I5" s="103">
        <v>0</v>
      </c>
      <c r="J5" s="103">
        <v>0</v>
      </c>
    </row>
    <row r="6" spans="1:10" x14ac:dyDescent="0.2">
      <c r="A6" s="96">
        <v>2013</v>
      </c>
      <c r="B6" s="97" t="s">
        <v>67</v>
      </c>
      <c r="C6" s="98" t="s">
        <v>54</v>
      </c>
      <c r="D6" s="99">
        <v>2</v>
      </c>
      <c r="E6" s="99">
        <v>2</v>
      </c>
      <c r="F6" s="99">
        <v>0</v>
      </c>
      <c r="G6" s="99">
        <v>0</v>
      </c>
      <c r="H6" s="99">
        <v>2</v>
      </c>
      <c r="I6" s="99">
        <v>0</v>
      </c>
      <c r="J6" s="99">
        <v>0</v>
      </c>
    </row>
    <row r="7" spans="1:10" x14ac:dyDescent="0.2">
      <c r="A7" s="100">
        <v>2013</v>
      </c>
      <c r="B7" s="101" t="s">
        <v>68</v>
      </c>
      <c r="C7" s="102" t="s">
        <v>50</v>
      </c>
      <c r="D7" s="104">
        <v>17</v>
      </c>
      <c r="E7" s="104">
        <v>13</v>
      </c>
      <c r="F7" s="104">
        <v>4</v>
      </c>
      <c r="G7" s="103">
        <v>0</v>
      </c>
      <c r="H7" s="104">
        <v>10</v>
      </c>
      <c r="I7" s="103">
        <v>7</v>
      </c>
      <c r="J7" s="103">
        <v>0</v>
      </c>
    </row>
    <row r="8" spans="1:10" x14ac:dyDescent="0.2">
      <c r="A8" s="96">
        <v>2013</v>
      </c>
      <c r="B8" s="97" t="s">
        <v>69</v>
      </c>
      <c r="C8" s="98" t="s">
        <v>55</v>
      </c>
      <c r="D8" s="105">
        <v>1</v>
      </c>
      <c r="E8" s="105">
        <v>1</v>
      </c>
      <c r="F8" s="105">
        <v>0</v>
      </c>
      <c r="G8" s="99">
        <v>0</v>
      </c>
      <c r="H8" s="105">
        <v>0</v>
      </c>
      <c r="I8" s="99">
        <v>1</v>
      </c>
      <c r="J8" s="99">
        <v>0</v>
      </c>
    </row>
    <row r="9" spans="1:10" x14ac:dyDescent="0.2">
      <c r="A9" s="100">
        <v>2013</v>
      </c>
      <c r="B9" s="101" t="s">
        <v>69</v>
      </c>
      <c r="C9" s="102" t="s">
        <v>50</v>
      </c>
      <c r="D9" s="104">
        <v>30</v>
      </c>
      <c r="E9" s="104">
        <v>20</v>
      </c>
      <c r="F9" s="104">
        <v>10</v>
      </c>
      <c r="G9" s="103">
        <v>0</v>
      </c>
      <c r="H9" s="104">
        <v>14</v>
      </c>
      <c r="I9" s="103">
        <v>16</v>
      </c>
      <c r="J9" s="103">
        <v>0</v>
      </c>
    </row>
    <row r="10" spans="1:10" x14ac:dyDescent="0.2">
      <c r="A10" s="96">
        <v>2013</v>
      </c>
      <c r="B10" s="97" t="s">
        <v>69</v>
      </c>
      <c r="C10" s="98" t="s">
        <v>53</v>
      </c>
      <c r="D10" s="105">
        <v>6</v>
      </c>
      <c r="E10" s="105">
        <v>4</v>
      </c>
      <c r="F10" s="105">
        <v>2</v>
      </c>
      <c r="G10" s="99">
        <v>0</v>
      </c>
      <c r="H10" s="105">
        <v>4</v>
      </c>
      <c r="I10" s="99">
        <v>2</v>
      </c>
      <c r="J10" s="99">
        <v>0</v>
      </c>
    </row>
    <row r="11" spans="1:10" x14ac:dyDescent="0.2">
      <c r="A11" s="100">
        <v>2013</v>
      </c>
      <c r="B11" s="101" t="s">
        <v>69</v>
      </c>
      <c r="C11" s="102" t="s">
        <v>51</v>
      </c>
      <c r="D11" s="104">
        <v>1</v>
      </c>
      <c r="E11" s="103">
        <v>1</v>
      </c>
      <c r="F11" s="104">
        <v>0</v>
      </c>
      <c r="G11" s="103">
        <v>0</v>
      </c>
      <c r="H11" s="104">
        <v>1</v>
      </c>
      <c r="I11" s="103">
        <v>0</v>
      </c>
      <c r="J11" s="103">
        <v>0</v>
      </c>
    </row>
    <row r="12" spans="1:10" x14ac:dyDescent="0.2">
      <c r="A12" s="96">
        <v>2013</v>
      </c>
      <c r="B12" s="97" t="s">
        <v>70</v>
      </c>
      <c r="C12" s="98" t="s">
        <v>50</v>
      </c>
      <c r="D12" s="105">
        <v>9</v>
      </c>
      <c r="E12" s="105">
        <v>8</v>
      </c>
      <c r="F12" s="105">
        <v>1</v>
      </c>
      <c r="G12" s="99">
        <v>0</v>
      </c>
      <c r="H12" s="105">
        <v>4</v>
      </c>
      <c r="I12" s="99">
        <v>5</v>
      </c>
      <c r="J12" s="99">
        <v>0</v>
      </c>
    </row>
    <row r="13" spans="1:10" x14ac:dyDescent="0.2">
      <c r="A13" s="100">
        <v>2013</v>
      </c>
      <c r="B13" s="101" t="s">
        <v>70</v>
      </c>
      <c r="C13" s="102" t="s">
        <v>51</v>
      </c>
      <c r="D13" s="104">
        <v>1</v>
      </c>
      <c r="E13" s="104">
        <v>1</v>
      </c>
      <c r="F13" s="104">
        <v>0</v>
      </c>
      <c r="G13" s="103">
        <v>0</v>
      </c>
      <c r="H13" s="104">
        <v>1</v>
      </c>
      <c r="I13" s="103">
        <v>0</v>
      </c>
      <c r="J13" s="103">
        <v>0</v>
      </c>
    </row>
    <row r="14" spans="1:10" x14ac:dyDescent="0.2">
      <c r="A14" s="96">
        <v>2013</v>
      </c>
      <c r="B14" s="97" t="s">
        <v>70</v>
      </c>
      <c r="C14" s="98" t="s">
        <v>54</v>
      </c>
      <c r="D14" s="105">
        <v>2</v>
      </c>
      <c r="E14" s="105">
        <v>2</v>
      </c>
      <c r="F14" s="99">
        <v>0</v>
      </c>
      <c r="G14" s="99">
        <v>0</v>
      </c>
      <c r="H14" s="105">
        <v>2</v>
      </c>
      <c r="I14" s="99">
        <v>0</v>
      </c>
      <c r="J14" s="99">
        <v>0</v>
      </c>
    </row>
    <row r="15" spans="1:10" x14ac:dyDescent="0.2">
      <c r="A15" s="100">
        <v>2013</v>
      </c>
      <c r="B15" s="101" t="s">
        <v>70</v>
      </c>
      <c r="C15" s="102" t="s">
        <v>56</v>
      </c>
      <c r="D15" s="104">
        <v>1</v>
      </c>
      <c r="E15" s="103">
        <v>0</v>
      </c>
      <c r="F15" s="104">
        <v>1</v>
      </c>
      <c r="G15" s="103">
        <v>0</v>
      </c>
      <c r="H15" s="104">
        <v>0</v>
      </c>
      <c r="I15" s="103">
        <v>1</v>
      </c>
      <c r="J15" s="103">
        <v>0</v>
      </c>
    </row>
    <row r="16" spans="1:10" x14ac:dyDescent="0.2">
      <c r="A16" s="96">
        <v>2013</v>
      </c>
      <c r="B16" s="97" t="s">
        <v>70</v>
      </c>
      <c r="C16" s="98" t="s">
        <v>49</v>
      </c>
      <c r="D16" s="105">
        <v>1</v>
      </c>
      <c r="E16" s="105">
        <v>0</v>
      </c>
      <c r="F16" s="99">
        <v>1</v>
      </c>
      <c r="G16" s="99">
        <v>0</v>
      </c>
      <c r="H16" s="105">
        <v>1</v>
      </c>
      <c r="I16" s="99">
        <v>0</v>
      </c>
      <c r="J16" s="99">
        <v>0</v>
      </c>
    </row>
    <row r="17" spans="1:11" x14ac:dyDescent="0.2">
      <c r="A17" s="100">
        <v>2013</v>
      </c>
      <c r="B17" s="101" t="s">
        <v>70</v>
      </c>
      <c r="C17" s="102" t="s">
        <v>52</v>
      </c>
      <c r="D17" s="104">
        <v>1</v>
      </c>
      <c r="E17" s="104">
        <v>1</v>
      </c>
      <c r="F17" s="104">
        <v>0</v>
      </c>
      <c r="G17" s="103">
        <v>0</v>
      </c>
      <c r="H17" s="104">
        <v>1</v>
      </c>
      <c r="I17" s="103">
        <v>0</v>
      </c>
      <c r="J17" s="103">
        <v>0</v>
      </c>
      <c r="K17" s="12"/>
    </row>
    <row r="18" spans="1:11" x14ac:dyDescent="0.2">
      <c r="A18" s="96">
        <v>2013</v>
      </c>
      <c r="B18" s="97" t="s">
        <v>71</v>
      </c>
      <c r="C18" s="98" t="s">
        <v>50</v>
      </c>
      <c r="D18" s="105">
        <v>28</v>
      </c>
      <c r="E18" s="99">
        <v>19</v>
      </c>
      <c r="F18" s="105">
        <v>9</v>
      </c>
      <c r="G18" s="99">
        <v>0</v>
      </c>
      <c r="H18" s="99">
        <v>13</v>
      </c>
      <c r="I18" s="99">
        <v>15</v>
      </c>
      <c r="J18" s="99">
        <v>0</v>
      </c>
      <c r="K18" s="12"/>
    </row>
    <row r="19" spans="1:11" x14ac:dyDescent="0.2">
      <c r="A19" s="100">
        <v>2013</v>
      </c>
      <c r="B19" s="101" t="s">
        <v>71</v>
      </c>
      <c r="C19" s="102" t="s">
        <v>53</v>
      </c>
      <c r="D19" s="104">
        <v>1</v>
      </c>
      <c r="E19" s="103">
        <v>1</v>
      </c>
      <c r="F19" s="103">
        <v>0</v>
      </c>
      <c r="G19" s="103">
        <v>0</v>
      </c>
      <c r="H19" s="103">
        <v>1</v>
      </c>
      <c r="I19" s="103">
        <v>0</v>
      </c>
      <c r="J19" s="103">
        <v>0</v>
      </c>
    </row>
    <row r="20" spans="1:11" x14ac:dyDescent="0.2">
      <c r="A20" s="96">
        <v>2013</v>
      </c>
      <c r="B20" s="97" t="s">
        <v>71</v>
      </c>
      <c r="C20" s="98" t="s">
        <v>49</v>
      </c>
      <c r="D20" s="105">
        <v>1</v>
      </c>
      <c r="E20" s="99">
        <v>0</v>
      </c>
      <c r="F20" s="99">
        <v>1</v>
      </c>
      <c r="G20" s="99">
        <v>0</v>
      </c>
      <c r="H20" s="99">
        <v>1</v>
      </c>
      <c r="I20" s="99">
        <v>0</v>
      </c>
      <c r="J20" s="99">
        <v>0</v>
      </c>
    </row>
    <row r="21" spans="1:11" x14ac:dyDescent="0.2">
      <c r="A21" s="100">
        <v>2013</v>
      </c>
      <c r="B21" s="101" t="s">
        <v>71</v>
      </c>
      <c r="C21" s="102" t="s">
        <v>52</v>
      </c>
      <c r="D21" s="104">
        <v>4</v>
      </c>
      <c r="E21" s="104">
        <v>2</v>
      </c>
      <c r="F21" s="103">
        <v>2</v>
      </c>
      <c r="G21" s="103">
        <v>0</v>
      </c>
      <c r="H21" s="103">
        <v>3</v>
      </c>
      <c r="I21" s="103">
        <v>1</v>
      </c>
      <c r="J21" s="103">
        <v>0</v>
      </c>
    </row>
    <row r="22" spans="1:11" x14ac:dyDescent="0.2">
      <c r="A22" s="96">
        <v>2013</v>
      </c>
      <c r="B22" s="97" t="s">
        <v>72</v>
      </c>
      <c r="C22" s="98" t="s">
        <v>55</v>
      </c>
      <c r="D22" s="99">
        <v>4</v>
      </c>
      <c r="E22" s="99">
        <v>0</v>
      </c>
      <c r="F22" s="99">
        <v>4</v>
      </c>
      <c r="G22" s="99">
        <v>0</v>
      </c>
      <c r="H22" s="105">
        <v>0</v>
      </c>
      <c r="I22" s="99">
        <v>4</v>
      </c>
      <c r="J22" s="99">
        <v>0</v>
      </c>
    </row>
    <row r="23" spans="1:11" x14ac:dyDescent="0.2">
      <c r="A23" s="100">
        <v>2013</v>
      </c>
      <c r="B23" s="101" t="s">
        <v>72</v>
      </c>
      <c r="C23" s="102" t="s">
        <v>50</v>
      </c>
      <c r="D23" s="103">
        <v>2</v>
      </c>
      <c r="E23" s="103">
        <v>0</v>
      </c>
      <c r="F23" s="103">
        <v>2</v>
      </c>
      <c r="G23" s="103">
        <v>0</v>
      </c>
      <c r="H23" s="104">
        <v>1</v>
      </c>
      <c r="I23" s="103">
        <v>1</v>
      </c>
      <c r="J23" s="103">
        <v>0</v>
      </c>
    </row>
    <row r="24" spans="1:11" x14ac:dyDescent="0.2">
      <c r="A24" s="96">
        <v>2013</v>
      </c>
      <c r="B24" s="97" t="s">
        <v>72</v>
      </c>
      <c r="C24" s="98" t="s">
        <v>49</v>
      </c>
      <c r="D24" s="99">
        <v>1</v>
      </c>
      <c r="E24" s="99">
        <v>0</v>
      </c>
      <c r="F24" s="105">
        <v>1</v>
      </c>
      <c r="G24" s="99">
        <v>0</v>
      </c>
      <c r="H24" s="105">
        <v>1</v>
      </c>
      <c r="I24" s="99">
        <v>0</v>
      </c>
      <c r="J24" s="99">
        <v>0</v>
      </c>
    </row>
    <row r="25" spans="1:11" x14ac:dyDescent="0.2">
      <c r="A25" s="100">
        <v>2013</v>
      </c>
      <c r="B25" s="101" t="s">
        <v>72</v>
      </c>
      <c r="C25" s="102" t="s">
        <v>52</v>
      </c>
      <c r="D25" s="103">
        <v>1</v>
      </c>
      <c r="E25" s="103">
        <v>0</v>
      </c>
      <c r="F25" s="103">
        <v>1</v>
      </c>
      <c r="G25" s="103">
        <v>0</v>
      </c>
      <c r="H25" s="104">
        <v>1</v>
      </c>
      <c r="I25" s="103">
        <v>0</v>
      </c>
      <c r="J25" s="103">
        <v>0</v>
      </c>
    </row>
    <row r="26" spans="1:11" x14ac:dyDescent="0.2">
      <c r="A26" s="96">
        <v>2013</v>
      </c>
      <c r="B26" s="97" t="s">
        <v>72</v>
      </c>
      <c r="C26" s="98" t="s">
        <v>57</v>
      </c>
      <c r="D26" s="99">
        <v>1</v>
      </c>
      <c r="E26" s="99">
        <v>0</v>
      </c>
      <c r="F26" s="99">
        <v>1</v>
      </c>
      <c r="G26" s="99">
        <v>0</v>
      </c>
      <c r="H26" s="105">
        <v>1</v>
      </c>
      <c r="I26" s="105">
        <v>0</v>
      </c>
      <c r="J26" s="99">
        <v>0</v>
      </c>
    </row>
    <row r="27" spans="1:11" x14ac:dyDescent="0.2">
      <c r="A27" s="100">
        <v>2013</v>
      </c>
      <c r="B27" s="101" t="s">
        <v>73</v>
      </c>
      <c r="C27" s="102" t="s">
        <v>55</v>
      </c>
      <c r="D27" s="103">
        <v>2</v>
      </c>
      <c r="E27" s="103">
        <v>2</v>
      </c>
      <c r="F27" s="103">
        <v>0</v>
      </c>
      <c r="G27" s="103">
        <v>0</v>
      </c>
      <c r="H27" s="104">
        <v>0</v>
      </c>
      <c r="I27" s="103">
        <v>2</v>
      </c>
      <c r="J27" s="103">
        <v>0</v>
      </c>
    </row>
    <row r="28" spans="1:11" x14ac:dyDescent="0.2">
      <c r="A28" s="96">
        <v>2013</v>
      </c>
      <c r="B28" s="97" t="s">
        <v>73</v>
      </c>
      <c r="C28" s="98" t="s">
        <v>50</v>
      </c>
      <c r="D28" s="99">
        <v>10</v>
      </c>
      <c r="E28" s="99">
        <v>9</v>
      </c>
      <c r="F28" s="99">
        <v>1</v>
      </c>
      <c r="G28" s="99">
        <v>0</v>
      </c>
      <c r="H28" s="105">
        <v>9</v>
      </c>
      <c r="I28" s="99">
        <v>1</v>
      </c>
      <c r="J28" s="99">
        <v>0</v>
      </c>
    </row>
    <row r="29" spans="1:11" x14ac:dyDescent="0.2">
      <c r="A29" s="100">
        <v>2013</v>
      </c>
      <c r="B29" s="101" t="s">
        <v>73</v>
      </c>
      <c r="C29" s="102" t="s">
        <v>49</v>
      </c>
      <c r="D29" s="103">
        <v>3</v>
      </c>
      <c r="E29" s="103">
        <v>1</v>
      </c>
      <c r="F29" s="103">
        <v>2</v>
      </c>
      <c r="G29" s="103">
        <v>0</v>
      </c>
      <c r="H29" s="104">
        <v>3</v>
      </c>
      <c r="I29" s="103">
        <v>0</v>
      </c>
      <c r="J29" s="103">
        <v>0</v>
      </c>
    </row>
    <row r="30" spans="1:11" x14ac:dyDescent="0.2">
      <c r="A30" s="96">
        <v>2013</v>
      </c>
      <c r="B30" s="97" t="s">
        <v>73</v>
      </c>
      <c r="C30" s="98" t="s">
        <v>52</v>
      </c>
      <c r="D30" s="99">
        <v>2</v>
      </c>
      <c r="E30" s="99">
        <v>1</v>
      </c>
      <c r="F30" s="99">
        <v>1</v>
      </c>
      <c r="G30" s="99">
        <v>0</v>
      </c>
      <c r="H30" s="105">
        <v>2</v>
      </c>
      <c r="I30" s="99">
        <v>0</v>
      </c>
      <c r="J30" s="99">
        <v>0</v>
      </c>
    </row>
    <row r="31" spans="1:11" x14ac:dyDescent="0.2">
      <c r="A31" s="100">
        <v>2013</v>
      </c>
      <c r="B31" s="101" t="s">
        <v>73</v>
      </c>
      <c r="C31" s="102" t="s">
        <v>57</v>
      </c>
      <c r="D31" s="103">
        <v>2</v>
      </c>
      <c r="E31" s="103">
        <v>1</v>
      </c>
      <c r="F31" s="103">
        <v>1</v>
      </c>
      <c r="G31" s="103">
        <v>0</v>
      </c>
      <c r="H31" s="104">
        <v>2</v>
      </c>
      <c r="I31" s="103">
        <v>0</v>
      </c>
      <c r="J31" s="103">
        <v>0</v>
      </c>
    </row>
    <row r="32" spans="1:11" x14ac:dyDescent="0.2">
      <c r="A32" s="96">
        <v>2013</v>
      </c>
      <c r="B32" s="97" t="s">
        <v>73</v>
      </c>
      <c r="C32" s="98" t="s">
        <v>58</v>
      </c>
      <c r="D32" s="99">
        <v>1</v>
      </c>
      <c r="E32" s="99">
        <v>0</v>
      </c>
      <c r="F32" s="99">
        <v>1</v>
      </c>
      <c r="G32" s="99">
        <v>0</v>
      </c>
      <c r="H32" s="105">
        <v>1</v>
      </c>
      <c r="I32" s="99">
        <v>0</v>
      </c>
      <c r="J32" s="99">
        <v>0</v>
      </c>
    </row>
    <row r="33" spans="1:10" x14ac:dyDescent="0.2">
      <c r="A33" s="100">
        <v>2013</v>
      </c>
      <c r="B33" s="101" t="s">
        <v>74</v>
      </c>
      <c r="C33" s="102" t="s">
        <v>55</v>
      </c>
      <c r="D33" s="103">
        <v>2</v>
      </c>
      <c r="E33" s="103">
        <v>1</v>
      </c>
      <c r="F33" s="103">
        <v>1</v>
      </c>
      <c r="G33" s="103">
        <v>0</v>
      </c>
      <c r="H33" s="104">
        <v>1</v>
      </c>
      <c r="I33" s="103">
        <v>1</v>
      </c>
      <c r="J33" s="103">
        <v>0</v>
      </c>
    </row>
    <row r="34" spans="1:10" x14ac:dyDescent="0.2">
      <c r="A34" s="96">
        <v>2013</v>
      </c>
      <c r="B34" s="97" t="s">
        <v>74</v>
      </c>
      <c r="C34" s="98" t="s">
        <v>50</v>
      </c>
      <c r="D34" s="99">
        <v>5</v>
      </c>
      <c r="E34" s="99">
        <v>4</v>
      </c>
      <c r="F34" s="99">
        <v>1</v>
      </c>
      <c r="G34" s="99">
        <v>0</v>
      </c>
      <c r="H34" s="105">
        <v>1</v>
      </c>
      <c r="I34" s="99">
        <v>4</v>
      </c>
      <c r="J34" s="99">
        <v>0</v>
      </c>
    </row>
    <row r="35" spans="1:10" x14ac:dyDescent="0.2">
      <c r="A35" s="100">
        <v>2013</v>
      </c>
      <c r="B35" s="101" t="s">
        <v>74</v>
      </c>
      <c r="C35" s="102" t="s">
        <v>52</v>
      </c>
      <c r="D35" s="103">
        <v>2</v>
      </c>
      <c r="E35" s="103">
        <v>2</v>
      </c>
      <c r="F35" s="103">
        <v>0</v>
      </c>
      <c r="G35" s="103">
        <v>0</v>
      </c>
      <c r="H35" s="104">
        <v>2</v>
      </c>
      <c r="I35" s="103">
        <v>0</v>
      </c>
      <c r="J35" s="103">
        <v>0</v>
      </c>
    </row>
    <row r="36" spans="1:10" x14ac:dyDescent="0.2">
      <c r="A36" s="96">
        <v>2013</v>
      </c>
      <c r="B36" s="97" t="s">
        <v>74</v>
      </c>
      <c r="C36" s="98" t="s">
        <v>57</v>
      </c>
      <c r="D36" s="99">
        <v>3</v>
      </c>
      <c r="E36" s="99">
        <v>2</v>
      </c>
      <c r="F36" s="99">
        <v>1</v>
      </c>
      <c r="G36" s="99">
        <v>0</v>
      </c>
      <c r="H36" s="105">
        <v>1</v>
      </c>
      <c r="I36" s="99">
        <v>2</v>
      </c>
      <c r="J36" s="99">
        <v>0</v>
      </c>
    </row>
    <row r="37" spans="1:10" x14ac:dyDescent="0.2">
      <c r="A37" s="100">
        <v>2013</v>
      </c>
      <c r="B37" s="101" t="s">
        <v>75</v>
      </c>
      <c r="C37" s="102" t="s">
        <v>55</v>
      </c>
      <c r="D37" s="103">
        <v>1</v>
      </c>
      <c r="E37" s="103">
        <v>1</v>
      </c>
      <c r="F37" s="103">
        <v>0</v>
      </c>
      <c r="G37" s="103">
        <v>0</v>
      </c>
      <c r="H37" s="103">
        <v>0</v>
      </c>
      <c r="I37" s="103">
        <v>1</v>
      </c>
      <c r="J37" s="103">
        <v>0</v>
      </c>
    </row>
    <row r="38" spans="1:10" x14ac:dyDescent="0.2">
      <c r="A38" s="96">
        <v>2013</v>
      </c>
      <c r="B38" s="97" t="s">
        <v>75</v>
      </c>
      <c r="C38" s="98" t="s">
        <v>50</v>
      </c>
      <c r="D38" s="99">
        <v>2</v>
      </c>
      <c r="E38" s="99">
        <v>0</v>
      </c>
      <c r="F38" s="99">
        <v>2</v>
      </c>
      <c r="G38" s="99">
        <v>0</v>
      </c>
      <c r="H38" s="105">
        <v>2</v>
      </c>
      <c r="I38" s="99">
        <v>0</v>
      </c>
      <c r="J38" s="99">
        <v>0</v>
      </c>
    </row>
    <row r="39" spans="1:10" x14ac:dyDescent="0.2">
      <c r="A39" s="100">
        <v>2013</v>
      </c>
      <c r="B39" s="101" t="s">
        <v>75</v>
      </c>
      <c r="C39" s="102" t="s">
        <v>57</v>
      </c>
      <c r="D39" s="103">
        <v>6</v>
      </c>
      <c r="E39" s="103">
        <v>2</v>
      </c>
      <c r="F39" s="103">
        <v>4</v>
      </c>
      <c r="G39" s="103">
        <v>0</v>
      </c>
      <c r="H39" s="104">
        <v>5</v>
      </c>
      <c r="I39" s="103">
        <v>1</v>
      </c>
      <c r="J39" s="103">
        <v>0</v>
      </c>
    </row>
    <row r="40" spans="1:10" x14ac:dyDescent="0.2">
      <c r="A40" s="96">
        <v>2013</v>
      </c>
      <c r="B40" s="97" t="s">
        <v>76</v>
      </c>
      <c r="C40" s="98" t="s">
        <v>55</v>
      </c>
      <c r="D40" s="99">
        <v>1</v>
      </c>
      <c r="E40" s="105">
        <v>0</v>
      </c>
      <c r="F40" s="99">
        <v>1</v>
      </c>
      <c r="G40" s="99">
        <v>0</v>
      </c>
      <c r="H40" s="105">
        <v>0</v>
      </c>
      <c r="I40" s="99">
        <v>1</v>
      </c>
      <c r="J40" s="99">
        <v>0</v>
      </c>
    </row>
    <row r="41" spans="1:10" x14ac:dyDescent="0.2">
      <c r="A41" s="100">
        <v>2013</v>
      </c>
      <c r="B41" s="101" t="s">
        <v>76</v>
      </c>
      <c r="C41" s="102" t="s">
        <v>50</v>
      </c>
      <c r="D41" s="103">
        <v>6</v>
      </c>
      <c r="E41" s="104">
        <v>5</v>
      </c>
      <c r="F41" s="103">
        <v>1</v>
      </c>
      <c r="G41" s="103">
        <v>0</v>
      </c>
      <c r="H41" s="104">
        <v>6</v>
      </c>
      <c r="I41" s="104">
        <v>0</v>
      </c>
      <c r="J41" s="103">
        <v>0</v>
      </c>
    </row>
    <row r="42" spans="1:10" x14ac:dyDescent="0.2">
      <c r="A42" s="96">
        <v>2013</v>
      </c>
      <c r="B42" s="97" t="s">
        <v>76</v>
      </c>
      <c r="C42" s="98" t="s">
        <v>49</v>
      </c>
      <c r="D42" s="99">
        <v>5</v>
      </c>
      <c r="E42" s="99">
        <v>0</v>
      </c>
      <c r="F42" s="105">
        <v>5</v>
      </c>
      <c r="G42" s="99">
        <v>0</v>
      </c>
      <c r="H42" s="105">
        <v>1</v>
      </c>
      <c r="I42" s="99">
        <v>4</v>
      </c>
      <c r="J42" s="99">
        <v>0</v>
      </c>
    </row>
    <row r="43" spans="1:10" x14ac:dyDescent="0.2">
      <c r="A43" s="100">
        <v>2013</v>
      </c>
      <c r="B43" s="101" t="s">
        <v>76</v>
      </c>
      <c r="C43" s="102" t="s">
        <v>52</v>
      </c>
      <c r="D43" s="103">
        <v>1</v>
      </c>
      <c r="E43" s="103">
        <v>0</v>
      </c>
      <c r="F43" s="104">
        <v>1</v>
      </c>
      <c r="G43" s="103">
        <v>0</v>
      </c>
      <c r="H43" s="104">
        <v>1</v>
      </c>
      <c r="I43" s="103">
        <v>0</v>
      </c>
      <c r="J43" s="103">
        <v>0</v>
      </c>
    </row>
    <row r="44" spans="1:10" x14ac:dyDescent="0.2">
      <c r="A44" s="96">
        <v>2013</v>
      </c>
      <c r="B44" s="97" t="s">
        <v>76</v>
      </c>
      <c r="C44" s="98" t="s">
        <v>57</v>
      </c>
      <c r="D44" s="99">
        <v>5</v>
      </c>
      <c r="E44" s="99">
        <v>2</v>
      </c>
      <c r="F44" s="99">
        <v>3</v>
      </c>
      <c r="G44" s="99">
        <v>0</v>
      </c>
      <c r="H44" s="105">
        <v>1</v>
      </c>
      <c r="I44" s="99">
        <v>4</v>
      </c>
      <c r="J44" s="99">
        <v>0</v>
      </c>
    </row>
    <row r="45" spans="1:10" x14ac:dyDescent="0.2">
      <c r="A45" s="100">
        <v>2013</v>
      </c>
      <c r="B45" s="101" t="s">
        <v>77</v>
      </c>
      <c r="C45" s="102" t="s">
        <v>55</v>
      </c>
      <c r="D45" s="103">
        <v>2</v>
      </c>
      <c r="E45" s="103">
        <v>0</v>
      </c>
      <c r="F45" s="103">
        <v>2</v>
      </c>
      <c r="G45" s="103">
        <v>0</v>
      </c>
      <c r="H45" s="104">
        <v>0</v>
      </c>
      <c r="I45" s="103">
        <v>2</v>
      </c>
      <c r="J45" s="103">
        <v>0</v>
      </c>
    </row>
    <row r="46" spans="1:10" x14ac:dyDescent="0.2">
      <c r="A46" s="96">
        <v>2013</v>
      </c>
      <c r="B46" s="97" t="s">
        <v>77</v>
      </c>
      <c r="C46" s="98" t="s">
        <v>50</v>
      </c>
      <c r="D46" s="99">
        <v>2</v>
      </c>
      <c r="E46" s="99">
        <v>1</v>
      </c>
      <c r="F46" s="99">
        <v>1</v>
      </c>
      <c r="G46" s="99">
        <v>0</v>
      </c>
      <c r="H46" s="105">
        <v>2</v>
      </c>
      <c r="I46" s="99">
        <v>0</v>
      </c>
      <c r="J46" s="99">
        <v>0</v>
      </c>
    </row>
    <row r="47" spans="1:10" x14ac:dyDescent="0.2">
      <c r="A47" s="100">
        <v>2013</v>
      </c>
      <c r="B47" s="101" t="s">
        <v>77</v>
      </c>
      <c r="C47" s="102" t="s">
        <v>57</v>
      </c>
      <c r="D47" s="103">
        <v>1</v>
      </c>
      <c r="E47" s="103">
        <v>0</v>
      </c>
      <c r="F47" s="103">
        <v>1</v>
      </c>
      <c r="G47" s="103">
        <v>0</v>
      </c>
      <c r="H47" s="103">
        <v>0</v>
      </c>
      <c r="I47" s="103">
        <v>1</v>
      </c>
      <c r="J47" s="103">
        <v>0</v>
      </c>
    </row>
    <row r="48" spans="1:10" x14ac:dyDescent="0.2">
      <c r="A48" s="96">
        <v>2014</v>
      </c>
      <c r="B48" s="97" t="s">
        <v>66</v>
      </c>
      <c r="C48" s="98" t="s">
        <v>55</v>
      </c>
      <c r="D48" s="99">
        <v>1</v>
      </c>
      <c r="E48" s="99">
        <v>1</v>
      </c>
      <c r="F48" s="99">
        <v>0</v>
      </c>
      <c r="G48" s="99">
        <v>0</v>
      </c>
      <c r="H48" s="99">
        <v>0</v>
      </c>
      <c r="I48" s="99">
        <v>1</v>
      </c>
      <c r="J48" s="99">
        <v>0</v>
      </c>
    </row>
    <row r="49" spans="1:10" x14ac:dyDescent="0.2">
      <c r="A49" s="100">
        <v>2014</v>
      </c>
      <c r="B49" s="101" t="s">
        <v>66</v>
      </c>
      <c r="C49" s="102" t="s">
        <v>50</v>
      </c>
      <c r="D49" s="103">
        <v>9</v>
      </c>
      <c r="E49" s="103">
        <v>6</v>
      </c>
      <c r="F49" s="103">
        <v>3</v>
      </c>
      <c r="G49" s="103">
        <v>0</v>
      </c>
      <c r="H49" s="103">
        <v>6</v>
      </c>
      <c r="I49" s="103">
        <v>3</v>
      </c>
      <c r="J49" s="103">
        <v>0</v>
      </c>
    </row>
    <row r="50" spans="1:10" x14ac:dyDescent="0.2">
      <c r="A50" s="96">
        <v>2014</v>
      </c>
      <c r="B50" s="97" t="s">
        <v>66</v>
      </c>
      <c r="C50" s="98" t="s">
        <v>56</v>
      </c>
      <c r="D50" s="99">
        <v>1</v>
      </c>
      <c r="E50" s="105">
        <v>1</v>
      </c>
      <c r="F50" s="99">
        <v>0</v>
      </c>
      <c r="G50" s="99">
        <v>0</v>
      </c>
      <c r="H50" s="99">
        <v>0</v>
      </c>
      <c r="I50" s="99">
        <v>1</v>
      </c>
      <c r="J50" s="99">
        <v>0</v>
      </c>
    </row>
    <row r="51" spans="1:10" x14ac:dyDescent="0.2">
      <c r="A51" s="100">
        <v>2014</v>
      </c>
      <c r="B51" s="101" t="s">
        <v>66</v>
      </c>
      <c r="C51" s="102" t="s">
        <v>59</v>
      </c>
      <c r="D51" s="103">
        <v>4</v>
      </c>
      <c r="E51" s="103">
        <v>3</v>
      </c>
      <c r="F51" s="103">
        <v>1</v>
      </c>
      <c r="G51" s="103">
        <v>0</v>
      </c>
      <c r="H51" s="103">
        <v>2</v>
      </c>
      <c r="I51" s="103">
        <v>2</v>
      </c>
      <c r="J51" s="103">
        <v>0</v>
      </c>
    </row>
    <row r="52" spans="1:10" x14ac:dyDescent="0.2">
      <c r="A52" s="96">
        <v>2014</v>
      </c>
      <c r="B52" s="97" t="s">
        <v>66</v>
      </c>
      <c r="C52" s="98" t="s">
        <v>57</v>
      </c>
      <c r="D52" s="99">
        <v>2</v>
      </c>
      <c r="E52" s="99">
        <v>2</v>
      </c>
      <c r="F52" s="99">
        <v>0</v>
      </c>
      <c r="G52" s="99">
        <v>0</v>
      </c>
      <c r="H52" s="99">
        <v>1</v>
      </c>
      <c r="I52" s="99">
        <v>1</v>
      </c>
      <c r="J52" s="99">
        <v>0</v>
      </c>
    </row>
    <row r="53" spans="1:10" x14ac:dyDescent="0.2">
      <c r="A53" s="100">
        <v>2014</v>
      </c>
      <c r="B53" s="101" t="s">
        <v>67</v>
      </c>
      <c r="C53" s="102" t="s">
        <v>50</v>
      </c>
      <c r="D53" s="103">
        <v>5</v>
      </c>
      <c r="E53" s="103">
        <v>5</v>
      </c>
      <c r="F53" s="103">
        <v>0</v>
      </c>
      <c r="G53" s="103">
        <v>0</v>
      </c>
      <c r="H53" s="103">
        <v>2</v>
      </c>
      <c r="I53" s="103">
        <v>3</v>
      </c>
      <c r="J53" s="103">
        <v>0</v>
      </c>
    </row>
    <row r="54" spans="1:10" x14ac:dyDescent="0.2">
      <c r="A54" s="96">
        <v>2014</v>
      </c>
      <c r="B54" s="97" t="s">
        <v>67</v>
      </c>
      <c r="C54" s="98" t="s">
        <v>53</v>
      </c>
      <c r="D54" s="99">
        <v>1</v>
      </c>
      <c r="E54" s="99">
        <v>1</v>
      </c>
      <c r="F54" s="99">
        <v>0</v>
      </c>
      <c r="G54" s="99">
        <v>0</v>
      </c>
      <c r="H54" s="99">
        <v>1</v>
      </c>
      <c r="I54" s="99">
        <v>0</v>
      </c>
      <c r="J54" s="99">
        <v>0</v>
      </c>
    </row>
    <row r="55" spans="1:10" x14ac:dyDescent="0.2">
      <c r="A55" s="100">
        <v>2014</v>
      </c>
      <c r="B55" s="101" t="s">
        <v>68</v>
      </c>
      <c r="C55" s="102" t="s">
        <v>50</v>
      </c>
      <c r="D55" s="103">
        <v>15</v>
      </c>
      <c r="E55" s="103">
        <v>10</v>
      </c>
      <c r="F55" s="103">
        <v>5</v>
      </c>
      <c r="G55" s="103">
        <v>0</v>
      </c>
      <c r="H55" s="103">
        <v>10</v>
      </c>
      <c r="I55" s="103">
        <v>5</v>
      </c>
      <c r="J55" s="103">
        <v>0</v>
      </c>
    </row>
    <row r="56" spans="1:10" x14ac:dyDescent="0.2">
      <c r="A56" s="96">
        <v>2014</v>
      </c>
      <c r="B56" s="97" t="s">
        <v>68</v>
      </c>
      <c r="C56" s="98" t="s">
        <v>57</v>
      </c>
      <c r="D56" s="99">
        <v>1</v>
      </c>
      <c r="E56" s="99">
        <v>1</v>
      </c>
      <c r="F56" s="99">
        <v>0</v>
      </c>
      <c r="G56" s="99">
        <v>0</v>
      </c>
      <c r="H56" s="99">
        <v>0</v>
      </c>
      <c r="I56" s="99">
        <v>1</v>
      </c>
      <c r="J56" s="99">
        <v>0</v>
      </c>
    </row>
    <row r="57" spans="1:10" x14ac:dyDescent="0.2">
      <c r="A57" s="100">
        <v>2014</v>
      </c>
      <c r="B57" s="101" t="s">
        <v>69</v>
      </c>
      <c r="C57" s="102" t="s">
        <v>50</v>
      </c>
      <c r="D57" s="103">
        <v>20</v>
      </c>
      <c r="E57" s="103">
        <v>15</v>
      </c>
      <c r="F57" s="103">
        <v>5</v>
      </c>
      <c r="G57" s="103">
        <v>0</v>
      </c>
      <c r="H57" s="103">
        <v>12</v>
      </c>
      <c r="I57" s="103">
        <v>8</v>
      </c>
      <c r="J57" s="103">
        <v>0</v>
      </c>
    </row>
    <row r="58" spans="1:10" x14ac:dyDescent="0.2">
      <c r="A58" s="96">
        <v>2014</v>
      </c>
      <c r="B58" s="97" t="s">
        <v>69</v>
      </c>
      <c r="C58" s="98" t="s">
        <v>48</v>
      </c>
      <c r="D58" s="99">
        <v>6</v>
      </c>
      <c r="E58" s="99">
        <v>4</v>
      </c>
      <c r="F58" s="99">
        <v>2</v>
      </c>
      <c r="G58" s="99">
        <v>0</v>
      </c>
      <c r="H58" s="99">
        <v>5</v>
      </c>
      <c r="I58" s="99">
        <v>1</v>
      </c>
      <c r="J58" s="99">
        <v>0</v>
      </c>
    </row>
    <row r="59" spans="1:10" x14ac:dyDescent="0.2">
      <c r="A59" s="100">
        <v>2014</v>
      </c>
      <c r="B59" s="101" t="s">
        <v>69</v>
      </c>
      <c r="C59" s="102" t="s">
        <v>53</v>
      </c>
      <c r="D59" s="103">
        <v>6</v>
      </c>
      <c r="E59" s="103">
        <v>6</v>
      </c>
      <c r="F59" s="103">
        <v>0</v>
      </c>
      <c r="G59" s="103">
        <v>0</v>
      </c>
      <c r="H59" s="103">
        <v>6</v>
      </c>
      <c r="I59" s="103">
        <v>0</v>
      </c>
      <c r="J59" s="103">
        <v>0</v>
      </c>
    </row>
    <row r="60" spans="1:10" x14ac:dyDescent="0.2">
      <c r="A60" s="96">
        <v>2014</v>
      </c>
      <c r="B60" s="97" t="s">
        <v>69</v>
      </c>
      <c r="C60" s="98" t="s">
        <v>51</v>
      </c>
      <c r="D60" s="99">
        <v>6</v>
      </c>
      <c r="E60" s="99">
        <v>3</v>
      </c>
      <c r="F60" s="99">
        <v>3</v>
      </c>
      <c r="G60" s="99">
        <v>0</v>
      </c>
      <c r="H60" s="99">
        <v>5</v>
      </c>
      <c r="I60" s="99">
        <v>1</v>
      </c>
      <c r="J60" s="99">
        <v>0</v>
      </c>
    </row>
    <row r="61" spans="1:10" x14ac:dyDescent="0.2">
      <c r="A61" s="100">
        <v>2014</v>
      </c>
      <c r="B61" s="101" t="s">
        <v>69</v>
      </c>
      <c r="C61" s="102" t="s">
        <v>56</v>
      </c>
      <c r="D61" s="103">
        <v>1</v>
      </c>
      <c r="E61" s="103">
        <v>1</v>
      </c>
      <c r="F61" s="103">
        <v>0</v>
      </c>
      <c r="G61" s="103">
        <v>0</v>
      </c>
      <c r="H61" s="103">
        <v>0</v>
      </c>
      <c r="I61" s="103">
        <v>1</v>
      </c>
      <c r="J61" s="103">
        <v>0</v>
      </c>
    </row>
    <row r="62" spans="1:10" x14ac:dyDescent="0.2">
      <c r="A62" s="96">
        <v>2014</v>
      </c>
      <c r="B62" s="97" t="s">
        <v>69</v>
      </c>
      <c r="C62" s="98" t="s">
        <v>57</v>
      </c>
      <c r="D62" s="99">
        <v>2</v>
      </c>
      <c r="E62" s="99">
        <v>2</v>
      </c>
      <c r="F62" s="99">
        <v>0</v>
      </c>
      <c r="G62" s="99">
        <v>0</v>
      </c>
      <c r="H62" s="99">
        <v>1</v>
      </c>
      <c r="I62" s="99">
        <v>1</v>
      </c>
      <c r="J62" s="99">
        <v>0</v>
      </c>
    </row>
    <row r="63" spans="1:10" x14ac:dyDescent="0.2">
      <c r="A63" s="100">
        <v>2014</v>
      </c>
      <c r="B63" s="101" t="s">
        <v>69</v>
      </c>
      <c r="C63" s="102" t="s">
        <v>58</v>
      </c>
      <c r="D63" s="103">
        <v>1</v>
      </c>
      <c r="E63" s="103">
        <v>0</v>
      </c>
      <c r="F63" s="103">
        <v>1</v>
      </c>
      <c r="G63" s="103">
        <v>0</v>
      </c>
      <c r="H63" s="103">
        <v>0</v>
      </c>
      <c r="I63" s="103">
        <v>1</v>
      </c>
      <c r="J63" s="103">
        <v>0</v>
      </c>
    </row>
    <row r="64" spans="1:10" x14ac:dyDescent="0.2">
      <c r="A64" s="96">
        <v>2014</v>
      </c>
      <c r="B64" s="97" t="s">
        <v>70</v>
      </c>
      <c r="C64" s="98" t="s">
        <v>50</v>
      </c>
      <c r="D64" s="99">
        <v>11</v>
      </c>
      <c r="E64" s="99">
        <v>9</v>
      </c>
      <c r="F64" s="99">
        <v>2</v>
      </c>
      <c r="G64" s="99">
        <v>0</v>
      </c>
      <c r="H64" s="99">
        <v>9</v>
      </c>
      <c r="I64" s="99">
        <v>2</v>
      </c>
      <c r="J64" s="99">
        <v>0</v>
      </c>
    </row>
    <row r="65" spans="1:10" x14ac:dyDescent="0.2">
      <c r="A65" s="100">
        <v>2014</v>
      </c>
      <c r="B65" s="101" t="s">
        <v>70</v>
      </c>
      <c r="C65" s="102" t="s">
        <v>49</v>
      </c>
      <c r="D65" s="103">
        <v>4</v>
      </c>
      <c r="E65" s="103">
        <v>3</v>
      </c>
      <c r="F65" s="103">
        <v>1</v>
      </c>
      <c r="G65" s="103">
        <v>0</v>
      </c>
      <c r="H65" s="103">
        <v>3</v>
      </c>
      <c r="I65" s="103">
        <v>1</v>
      </c>
      <c r="J65" s="103">
        <v>0</v>
      </c>
    </row>
    <row r="66" spans="1:10" x14ac:dyDescent="0.2">
      <c r="A66" s="96">
        <v>2014</v>
      </c>
      <c r="B66" s="97" t="s">
        <v>70</v>
      </c>
      <c r="C66" s="98" t="s">
        <v>52</v>
      </c>
      <c r="D66" s="99">
        <v>5</v>
      </c>
      <c r="E66" s="99">
        <v>4</v>
      </c>
      <c r="F66" s="99">
        <v>1</v>
      </c>
      <c r="G66" s="99">
        <v>0</v>
      </c>
      <c r="H66" s="99">
        <v>4</v>
      </c>
      <c r="I66" s="99">
        <v>1</v>
      </c>
      <c r="J66" s="99">
        <v>0</v>
      </c>
    </row>
    <row r="67" spans="1:10" x14ac:dyDescent="0.2">
      <c r="A67" s="100">
        <v>2014</v>
      </c>
      <c r="B67" s="101" t="s">
        <v>70</v>
      </c>
      <c r="C67" s="102" t="s">
        <v>60</v>
      </c>
      <c r="D67" s="103">
        <v>1</v>
      </c>
      <c r="E67" s="103">
        <v>0</v>
      </c>
      <c r="F67" s="103">
        <v>1</v>
      </c>
      <c r="G67" s="103">
        <v>0</v>
      </c>
      <c r="H67" s="103">
        <v>0</v>
      </c>
      <c r="I67" s="103">
        <v>1</v>
      </c>
      <c r="J67" s="103">
        <v>0</v>
      </c>
    </row>
    <row r="68" spans="1:10" x14ac:dyDescent="0.2">
      <c r="A68" s="96">
        <v>2014</v>
      </c>
      <c r="B68" s="97" t="s">
        <v>70</v>
      </c>
      <c r="C68" s="98" t="s">
        <v>57</v>
      </c>
      <c r="D68" s="99">
        <v>4</v>
      </c>
      <c r="E68" s="99">
        <v>4</v>
      </c>
      <c r="F68" s="99">
        <v>0</v>
      </c>
      <c r="G68" s="99">
        <v>0</v>
      </c>
      <c r="H68" s="99">
        <v>1</v>
      </c>
      <c r="I68" s="99">
        <v>3</v>
      </c>
      <c r="J68" s="99">
        <v>0</v>
      </c>
    </row>
    <row r="69" spans="1:10" x14ac:dyDescent="0.2">
      <c r="A69" s="100">
        <v>2014</v>
      </c>
      <c r="B69" s="101" t="s">
        <v>70</v>
      </c>
      <c r="C69" s="102" t="s">
        <v>58</v>
      </c>
      <c r="D69" s="103">
        <v>8</v>
      </c>
      <c r="E69" s="103">
        <v>7</v>
      </c>
      <c r="F69" s="103">
        <v>1</v>
      </c>
      <c r="G69" s="103">
        <v>0</v>
      </c>
      <c r="H69" s="103">
        <v>2</v>
      </c>
      <c r="I69" s="103">
        <v>6</v>
      </c>
      <c r="J69" s="103">
        <v>0</v>
      </c>
    </row>
    <row r="70" spans="1:10" x14ac:dyDescent="0.2">
      <c r="A70" s="96">
        <v>2014</v>
      </c>
      <c r="B70" s="97" t="s">
        <v>71</v>
      </c>
      <c r="C70" s="98" t="s">
        <v>50</v>
      </c>
      <c r="D70" s="99">
        <v>6</v>
      </c>
      <c r="E70" s="99">
        <v>6</v>
      </c>
      <c r="F70" s="99">
        <v>0</v>
      </c>
      <c r="G70" s="99">
        <v>0</v>
      </c>
      <c r="H70" s="99">
        <v>4</v>
      </c>
      <c r="I70" s="99">
        <v>2</v>
      </c>
      <c r="J70" s="99">
        <v>0</v>
      </c>
    </row>
    <row r="71" spans="1:10" x14ac:dyDescent="0.2">
      <c r="A71" s="100">
        <v>2014</v>
      </c>
      <c r="B71" s="101" t="s">
        <v>71</v>
      </c>
      <c r="C71" s="102" t="s">
        <v>61</v>
      </c>
      <c r="D71" s="103">
        <v>1</v>
      </c>
      <c r="E71" s="103">
        <v>1</v>
      </c>
      <c r="F71" s="103">
        <v>0</v>
      </c>
      <c r="G71" s="103">
        <v>0</v>
      </c>
      <c r="H71" s="103">
        <v>1</v>
      </c>
      <c r="I71" s="103">
        <v>0</v>
      </c>
      <c r="J71" s="103">
        <v>0</v>
      </c>
    </row>
    <row r="72" spans="1:10" x14ac:dyDescent="0.2">
      <c r="A72" s="96">
        <v>2014</v>
      </c>
      <c r="B72" s="97" t="s">
        <v>71</v>
      </c>
      <c r="C72" s="98" t="s">
        <v>52</v>
      </c>
      <c r="D72" s="99">
        <v>2</v>
      </c>
      <c r="E72" s="99">
        <v>1</v>
      </c>
      <c r="F72" s="99">
        <v>1</v>
      </c>
      <c r="G72" s="99">
        <v>0</v>
      </c>
      <c r="H72" s="99">
        <v>2</v>
      </c>
      <c r="I72" s="99">
        <v>0</v>
      </c>
      <c r="J72" s="99">
        <v>0</v>
      </c>
    </row>
    <row r="73" spans="1:10" x14ac:dyDescent="0.2">
      <c r="A73" s="100">
        <v>2014</v>
      </c>
      <c r="B73" s="101" t="s">
        <v>71</v>
      </c>
      <c r="C73" s="102" t="s">
        <v>60</v>
      </c>
      <c r="D73" s="103">
        <v>5</v>
      </c>
      <c r="E73" s="103">
        <v>4</v>
      </c>
      <c r="F73" s="103">
        <v>1</v>
      </c>
      <c r="G73" s="103">
        <v>0</v>
      </c>
      <c r="H73" s="103">
        <v>0</v>
      </c>
      <c r="I73" s="103">
        <v>5</v>
      </c>
      <c r="J73" s="103">
        <v>0</v>
      </c>
    </row>
    <row r="74" spans="1:10" x14ac:dyDescent="0.2">
      <c r="A74" s="96">
        <v>2014</v>
      </c>
      <c r="B74" s="97" t="s">
        <v>71</v>
      </c>
      <c r="C74" s="98" t="s">
        <v>57</v>
      </c>
      <c r="D74" s="99">
        <v>3</v>
      </c>
      <c r="E74" s="99">
        <v>2</v>
      </c>
      <c r="F74" s="99">
        <v>1</v>
      </c>
      <c r="G74" s="99">
        <v>0</v>
      </c>
      <c r="H74" s="99">
        <v>0</v>
      </c>
      <c r="I74" s="99">
        <v>3</v>
      </c>
      <c r="J74" s="99">
        <v>0</v>
      </c>
    </row>
    <row r="75" spans="1:10" x14ac:dyDescent="0.2">
      <c r="A75" s="100">
        <v>2014</v>
      </c>
      <c r="B75" s="101" t="s">
        <v>71</v>
      </c>
      <c r="C75" s="102" t="s">
        <v>58</v>
      </c>
      <c r="D75" s="103">
        <v>3</v>
      </c>
      <c r="E75" s="103">
        <v>2</v>
      </c>
      <c r="F75" s="103">
        <v>1</v>
      </c>
      <c r="G75" s="103">
        <v>0</v>
      </c>
      <c r="H75" s="103">
        <v>0</v>
      </c>
      <c r="I75" s="103">
        <v>3</v>
      </c>
      <c r="J75" s="103">
        <v>0</v>
      </c>
    </row>
    <row r="76" spans="1:10" x14ac:dyDescent="0.2">
      <c r="A76" s="96">
        <v>2014</v>
      </c>
      <c r="B76" s="97" t="s">
        <v>72</v>
      </c>
      <c r="C76" s="98" t="s">
        <v>50</v>
      </c>
      <c r="D76" s="99">
        <v>1</v>
      </c>
      <c r="E76" s="99">
        <v>1</v>
      </c>
      <c r="F76" s="99">
        <v>0</v>
      </c>
      <c r="G76" s="99">
        <v>0</v>
      </c>
      <c r="H76" s="99">
        <v>1</v>
      </c>
      <c r="I76" s="99">
        <v>0</v>
      </c>
      <c r="J76" s="99">
        <v>0</v>
      </c>
    </row>
    <row r="77" spans="1:10" x14ac:dyDescent="0.2">
      <c r="A77" s="100">
        <v>2014</v>
      </c>
      <c r="B77" s="101" t="s">
        <v>72</v>
      </c>
      <c r="C77" s="102" t="s">
        <v>60</v>
      </c>
      <c r="D77" s="103">
        <v>1</v>
      </c>
      <c r="E77" s="103">
        <v>1</v>
      </c>
      <c r="F77" s="103">
        <v>0</v>
      </c>
      <c r="G77" s="103">
        <v>0</v>
      </c>
      <c r="H77" s="103">
        <v>0</v>
      </c>
      <c r="I77" s="103">
        <v>1</v>
      </c>
      <c r="J77" s="103">
        <v>0</v>
      </c>
    </row>
    <row r="78" spans="1:10" x14ac:dyDescent="0.2">
      <c r="A78" s="96">
        <v>2014</v>
      </c>
      <c r="B78" s="97" t="s">
        <v>72</v>
      </c>
      <c r="C78" s="98" t="s">
        <v>57</v>
      </c>
      <c r="D78" s="99">
        <v>1</v>
      </c>
      <c r="E78" s="99">
        <v>1</v>
      </c>
      <c r="F78" s="99">
        <v>0</v>
      </c>
      <c r="G78" s="99">
        <v>0</v>
      </c>
      <c r="H78" s="99">
        <v>0</v>
      </c>
      <c r="I78" s="99">
        <v>1</v>
      </c>
      <c r="J78" s="99">
        <v>0</v>
      </c>
    </row>
    <row r="79" spans="1:10" x14ac:dyDescent="0.2">
      <c r="A79" s="100">
        <v>2014</v>
      </c>
      <c r="B79" s="101" t="s">
        <v>73</v>
      </c>
      <c r="C79" s="102" t="s">
        <v>55</v>
      </c>
      <c r="D79" s="103">
        <v>3</v>
      </c>
      <c r="E79" s="103">
        <v>3</v>
      </c>
      <c r="F79" s="103">
        <v>0</v>
      </c>
      <c r="G79" s="103">
        <v>0</v>
      </c>
      <c r="H79" s="103">
        <v>0</v>
      </c>
      <c r="I79" s="103">
        <v>3</v>
      </c>
      <c r="J79" s="103">
        <v>0</v>
      </c>
    </row>
    <row r="80" spans="1:10" x14ac:dyDescent="0.2">
      <c r="A80" s="96">
        <v>2014</v>
      </c>
      <c r="B80" s="97" t="s">
        <v>73</v>
      </c>
      <c r="C80" s="98" t="s">
        <v>50</v>
      </c>
      <c r="D80" s="99">
        <v>9</v>
      </c>
      <c r="E80" s="99">
        <v>7</v>
      </c>
      <c r="F80" s="99">
        <v>2</v>
      </c>
      <c r="G80" s="99">
        <v>0</v>
      </c>
      <c r="H80" s="99">
        <v>3</v>
      </c>
      <c r="I80" s="99">
        <v>6</v>
      </c>
      <c r="J80" s="99">
        <v>0</v>
      </c>
    </row>
    <row r="81" spans="1:10" x14ac:dyDescent="0.2">
      <c r="A81" s="100">
        <v>2014</v>
      </c>
      <c r="B81" s="101" t="s">
        <v>73</v>
      </c>
      <c r="C81" s="102" t="s">
        <v>49</v>
      </c>
      <c r="D81" s="103">
        <v>2</v>
      </c>
      <c r="E81" s="103">
        <v>1</v>
      </c>
      <c r="F81" s="103">
        <v>1</v>
      </c>
      <c r="G81" s="103">
        <v>0</v>
      </c>
      <c r="H81" s="103">
        <v>2</v>
      </c>
      <c r="I81" s="103">
        <v>0</v>
      </c>
      <c r="J81" s="103">
        <v>0</v>
      </c>
    </row>
    <row r="82" spans="1:10" x14ac:dyDescent="0.2">
      <c r="A82" s="96">
        <v>2014</v>
      </c>
      <c r="B82" s="97" t="s">
        <v>73</v>
      </c>
      <c r="C82" s="98" t="s">
        <v>52</v>
      </c>
      <c r="D82" s="99">
        <v>2</v>
      </c>
      <c r="E82" s="99">
        <v>2</v>
      </c>
      <c r="F82" s="99">
        <v>0</v>
      </c>
      <c r="G82" s="99">
        <v>0</v>
      </c>
      <c r="H82" s="99">
        <v>1</v>
      </c>
      <c r="I82" s="99">
        <v>1</v>
      </c>
      <c r="J82" s="99">
        <v>0</v>
      </c>
    </row>
    <row r="83" spans="1:10" x14ac:dyDescent="0.2">
      <c r="A83" s="100">
        <v>2014</v>
      </c>
      <c r="B83" s="101" t="s">
        <v>73</v>
      </c>
      <c r="C83" s="102" t="s">
        <v>62</v>
      </c>
      <c r="D83" s="103">
        <v>1</v>
      </c>
      <c r="E83" s="103">
        <v>0</v>
      </c>
      <c r="F83" s="103">
        <v>1</v>
      </c>
      <c r="G83" s="103">
        <v>0</v>
      </c>
      <c r="H83" s="103">
        <v>1</v>
      </c>
      <c r="I83" s="103">
        <v>0</v>
      </c>
      <c r="J83" s="103">
        <v>0</v>
      </c>
    </row>
    <row r="84" spans="1:10" x14ac:dyDescent="0.2">
      <c r="A84" s="96">
        <v>2014</v>
      </c>
      <c r="B84" s="97" t="s">
        <v>74</v>
      </c>
      <c r="C84" s="98" t="s">
        <v>55</v>
      </c>
      <c r="D84" s="99">
        <v>1</v>
      </c>
      <c r="E84" s="99">
        <v>0</v>
      </c>
      <c r="F84" s="99">
        <v>1</v>
      </c>
      <c r="G84" s="99">
        <v>0</v>
      </c>
      <c r="H84" s="99">
        <v>1</v>
      </c>
      <c r="I84" s="99">
        <v>0</v>
      </c>
      <c r="J84" s="99">
        <v>0</v>
      </c>
    </row>
    <row r="85" spans="1:10" x14ac:dyDescent="0.2">
      <c r="A85" s="100">
        <v>2014</v>
      </c>
      <c r="B85" s="101" t="s">
        <v>74</v>
      </c>
      <c r="C85" s="102" t="s">
        <v>50</v>
      </c>
      <c r="D85" s="103">
        <v>2</v>
      </c>
      <c r="E85" s="103">
        <v>2</v>
      </c>
      <c r="F85" s="103">
        <v>0</v>
      </c>
      <c r="G85" s="103">
        <v>0</v>
      </c>
      <c r="H85" s="103">
        <v>1</v>
      </c>
      <c r="I85" s="103">
        <v>1</v>
      </c>
      <c r="J85" s="103">
        <v>0</v>
      </c>
    </row>
    <row r="86" spans="1:10" x14ac:dyDescent="0.2">
      <c r="A86" s="96">
        <v>2014</v>
      </c>
      <c r="B86" s="97" t="s">
        <v>74</v>
      </c>
      <c r="C86" s="98" t="s">
        <v>62</v>
      </c>
      <c r="D86" s="99">
        <v>1</v>
      </c>
      <c r="E86" s="99">
        <v>1</v>
      </c>
      <c r="F86" s="99">
        <v>0</v>
      </c>
      <c r="G86" s="99">
        <v>0</v>
      </c>
      <c r="H86" s="99">
        <v>0</v>
      </c>
      <c r="I86" s="99">
        <v>1</v>
      </c>
      <c r="J86" s="99">
        <v>0</v>
      </c>
    </row>
    <row r="87" spans="1:10" x14ac:dyDescent="0.2">
      <c r="A87" s="100">
        <v>2014</v>
      </c>
      <c r="B87" s="101" t="s">
        <v>75</v>
      </c>
      <c r="C87" s="102" t="s">
        <v>50</v>
      </c>
      <c r="D87" s="103">
        <v>2</v>
      </c>
      <c r="E87" s="103">
        <v>2</v>
      </c>
      <c r="F87" s="103">
        <v>0</v>
      </c>
      <c r="G87" s="103">
        <v>0</v>
      </c>
      <c r="H87" s="103">
        <v>1</v>
      </c>
      <c r="I87" s="103">
        <v>1</v>
      </c>
      <c r="J87" s="103">
        <v>0</v>
      </c>
    </row>
    <row r="88" spans="1:10" x14ac:dyDescent="0.2">
      <c r="A88" s="96">
        <v>2014</v>
      </c>
      <c r="B88" s="97" t="s">
        <v>76</v>
      </c>
      <c r="C88" s="98" t="s">
        <v>50</v>
      </c>
      <c r="D88" s="99">
        <v>9</v>
      </c>
      <c r="E88" s="99">
        <v>8</v>
      </c>
      <c r="F88" s="99">
        <v>1</v>
      </c>
      <c r="G88" s="99">
        <v>0</v>
      </c>
      <c r="H88" s="99">
        <v>6</v>
      </c>
      <c r="I88" s="99">
        <v>3</v>
      </c>
      <c r="J88" s="99">
        <v>0</v>
      </c>
    </row>
    <row r="89" spans="1:10" x14ac:dyDescent="0.2">
      <c r="A89" s="100">
        <v>2014</v>
      </c>
      <c r="B89" s="101" t="s">
        <v>76</v>
      </c>
      <c r="C89" s="102" t="s">
        <v>49</v>
      </c>
      <c r="D89" s="103">
        <v>3</v>
      </c>
      <c r="E89" s="103">
        <v>0</v>
      </c>
      <c r="F89" s="103">
        <v>3</v>
      </c>
      <c r="G89" s="103">
        <v>0</v>
      </c>
      <c r="H89" s="103">
        <v>3</v>
      </c>
      <c r="I89" s="103">
        <v>0</v>
      </c>
      <c r="J89" s="103">
        <v>0</v>
      </c>
    </row>
    <row r="90" spans="1:10" x14ac:dyDescent="0.2">
      <c r="A90" s="96">
        <v>2014</v>
      </c>
      <c r="B90" s="97" t="s">
        <v>76</v>
      </c>
      <c r="C90" s="98" t="s">
        <v>52</v>
      </c>
      <c r="D90" s="99">
        <v>2</v>
      </c>
      <c r="E90" s="99">
        <v>0</v>
      </c>
      <c r="F90" s="99">
        <v>2</v>
      </c>
      <c r="G90" s="99">
        <v>0</v>
      </c>
      <c r="H90" s="99">
        <v>2</v>
      </c>
      <c r="I90" s="99">
        <v>0</v>
      </c>
      <c r="J90" s="99">
        <v>0</v>
      </c>
    </row>
    <row r="91" spans="1:10" x14ac:dyDescent="0.2">
      <c r="A91" s="100">
        <v>2014</v>
      </c>
      <c r="B91" s="101" t="s">
        <v>76</v>
      </c>
      <c r="C91" s="102" t="s">
        <v>60</v>
      </c>
      <c r="D91" s="103">
        <v>1</v>
      </c>
      <c r="E91" s="103">
        <v>1</v>
      </c>
      <c r="F91" s="103">
        <v>0</v>
      </c>
      <c r="G91" s="103">
        <v>0</v>
      </c>
      <c r="H91" s="103">
        <v>0</v>
      </c>
      <c r="I91" s="103">
        <v>1</v>
      </c>
      <c r="J91" s="103">
        <v>0</v>
      </c>
    </row>
    <row r="92" spans="1:10" x14ac:dyDescent="0.2">
      <c r="A92" s="96">
        <v>2014</v>
      </c>
      <c r="B92" s="97" t="s">
        <v>77</v>
      </c>
      <c r="C92" s="98" t="s">
        <v>55</v>
      </c>
      <c r="D92" s="99">
        <v>3</v>
      </c>
      <c r="E92" s="99">
        <v>3</v>
      </c>
      <c r="F92" s="99">
        <v>0</v>
      </c>
      <c r="G92" s="99">
        <v>0</v>
      </c>
      <c r="H92" s="99">
        <v>0</v>
      </c>
      <c r="I92" s="99">
        <v>3</v>
      </c>
      <c r="J92" s="99">
        <v>0</v>
      </c>
    </row>
    <row r="93" spans="1:10" x14ac:dyDescent="0.2">
      <c r="A93" s="100">
        <v>2014</v>
      </c>
      <c r="B93" s="101" t="s">
        <v>77</v>
      </c>
      <c r="C93" s="102" t="s">
        <v>50</v>
      </c>
      <c r="D93" s="103">
        <v>6</v>
      </c>
      <c r="E93" s="103">
        <v>4</v>
      </c>
      <c r="F93" s="103">
        <v>2</v>
      </c>
      <c r="G93" s="103">
        <v>0</v>
      </c>
      <c r="H93" s="103">
        <v>3</v>
      </c>
      <c r="I93" s="103">
        <v>3</v>
      </c>
      <c r="J93" s="103">
        <v>0</v>
      </c>
    </row>
    <row r="94" spans="1:10" x14ac:dyDescent="0.2">
      <c r="A94" s="96">
        <v>2014</v>
      </c>
      <c r="B94" s="97" t="s">
        <v>77</v>
      </c>
      <c r="C94" s="98" t="s">
        <v>52</v>
      </c>
      <c r="D94" s="99">
        <v>1</v>
      </c>
      <c r="E94" s="99">
        <v>1</v>
      </c>
      <c r="F94" s="99">
        <v>0</v>
      </c>
      <c r="G94" s="99">
        <v>0</v>
      </c>
      <c r="H94" s="99">
        <v>1</v>
      </c>
      <c r="I94" s="99">
        <v>0</v>
      </c>
      <c r="J94" s="99">
        <v>0</v>
      </c>
    </row>
    <row r="95" spans="1:10" x14ac:dyDescent="0.2">
      <c r="A95" s="100">
        <v>2015</v>
      </c>
      <c r="B95" s="101" t="s">
        <v>66</v>
      </c>
      <c r="C95" s="102" t="s">
        <v>55</v>
      </c>
      <c r="D95" s="103">
        <v>2</v>
      </c>
      <c r="E95" s="103">
        <v>2</v>
      </c>
      <c r="F95" s="103">
        <v>0</v>
      </c>
      <c r="G95" s="103">
        <v>0</v>
      </c>
      <c r="H95" s="103">
        <v>0</v>
      </c>
      <c r="I95" s="103">
        <v>2</v>
      </c>
      <c r="J95" s="103">
        <v>0</v>
      </c>
    </row>
    <row r="96" spans="1:10" x14ac:dyDescent="0.2">
      <c r="A96" s="96">
        <v>2015</v>
      </c>
      <c r="B96" s="97" t="s">
        <v>66</v>
      </c>
      <c r="C96" s="98" t="s">
        <v>50</v>
      </c>
      <c r="D96" s="99">
        <v>4</v>
      </c>
      <c r="E96" s="99">
        <v>4</v>
      </c>
      <c r="F96" s="99">
        <v>0</v>
      </c>
      <c r="G96" s="99">
        <v>0</v>
      </c>
      <c r="H96" s="99">
        <v>0</v>
      </c>
      <c r="I96" s="99">
        <v>4</v>
      </c>
      <c r="J96" s="99">
        <v>0</v>
      </c>
    </row>
    <row r="97" spans="1:10" x14ac:dyDescent="0.2">
      <c r="A97" s="100">
        <v>2015</v>
      </c>
      <c r="B97" s="101" t="s">
        <v>66</v>
      </c>
      <c r="C97" s="102" t="s">
        <v>61</v>
      </c>
      <c r="D97" s="103">
        <v>1</v>
      </c>
      <c r="E97" s="103">
        <v>1</v>
      </c>
      <c r="F97" s="103">
        <v>0</v>
      </c>
      <c r="G97" s="103">
        <v>0</v>
      </c>
      <c r="H97" s="103">
        <v>0</v>
      </c>
      <c r="I97" s="103">
        <v>1</v>
      </c>
      <c r="J97" s="103">
        <v>0</v>
      </c>
    </row>
    <row r="98" spans="1:10" x14ac:dyDescent="0.2">
      <c r="A98" s="96">
        <v>2015</v>
      </c>
      <c r="B98" s="97" t="s">
        <v>66</v>
      </c>
      <c r="C98" s="98" t="s">
        <v>59</v>
      </c>
      <c r="D98" s="99">
        <v>2</v>
      </c>
      <c r="E98" s="99">
        <v>2</v>
      </c>
      <c r="F98" s="99">
        <v>0</v>
      </c>
      <c r="G98" s="99">
        <v>0</v>
      </c>
      <c r="H98" s="99">
        <v>2</v>
      </c>
      <c r="I98" s="99">
        <v>0</v>
      </c>
      <c r="J98" s="99">
        <v>0</v>
      </c>
    </row>
    <row r="99" spans="1:10" x14ac:dyDescent="0.2">
      <c r="A99" s="100">
        <v>2015</v>
      </c>
      <c r="B99" s="101" t="s">
        <v>66</v>
      </c>
      <c r="C99" s="102" t="s">
        <v>62</v>
      </c>
      <c r="D99" s="103">
        <v>1</v>
      </c>
      <c r="E99" s="103">
        <v>0</v>
      </c>
      <c r="F99" s="103">
        <v>1</v>
      </c>
      <c r="G99" s="103">
        <v>0</v>
      </c>
      <c r="H99" s="103">
        <v>1</v>
      </c>
      <c r="I99" s="103">
        <v>0</v>
      </c>
      <c r="J99" s="103">
        <v>0</v>
      </c>
    </row>
    <row r="100" spans="1:10" x14ac:dyDescent="0.2">
      <c r="A100" s="96">
        <v>2015</v>
      </c>
      <c r="B100" s="97" t="s">
        <v>67</v>
      </c>
      <c r="C100" s="98" t="s">
        <v>55</v>
      </c>
      <c r="D100" s="99">
        <v>3</v>
      </c>
      <c r="E100" s="99">
        <v>3</v>
      </c>
      <c r="F100" s="99">
        <v>0</v>
      </c>
      <c r="G100" s="99">
        <v>0</v>
      </c>
      <c r="H100" s="99">
        <v>0</v>
      </c>
      <c r="I100" s="99">
        <v>3</v>
      </c>
      <c r="J100" s="99">
        <v>0</v>
      </c>
    </row>
    <row r="101" spans="1:10" x14ac:dyDescent="0.2">
      <c r="A101" s="100">
        <v>2015</v>
      </c>
      <c r="B101" s="101" t="s">
        <v>67</v>
      </c>
      <c r="C101" s="102" t="s">
        <v>50</v>
      </c>
      <c r="D101" s="103">
        <v>1</v>
      </c>
      <c r="E101" s="103">
        <v>1</v>
      </c>
      <c r="F101" s="103">
        <v>0</v>
      </c>
      <c r="G101" s="103">
        <v>0</v>
      </c>
      <c r="H101" s="103">
        <v>1</v>
      </c>
      <c r="I101" s="103">
        <v>0</v>
      </c>
      <c r="J101" s="103">
        <v>0</v>
      </c>
    </row>
    <row r="102" spans="1:10" x14ac:dyDescent="0.2">
      <c r="A102" s="96">
        <v>2015</v>
      </c>
      <c r="B102" s="97" t="s">
        <v>67</v>
      </c>
      <c r="C102" s="98" t="s">
        <v>61</v>
      </c>
      <c r="D102" s="99">
        <v>1</v>
      </c>
      <c r="E102" s="99">
        <v>0</v>
      </c>
      <c r="F102" s="99">
        <v>1</v>
      </c>
      <c r="G102" s="99">
        <v>0</v>
      </c>
      <c r="H102" s="99">
        <v>0</v>
      </c>
      <c r="I102" s="99">
        <v>1</v>
      </c>
      <c r="J102" s="99">
        <v>0</v>
      </c>
    </row>
    <row r="103" spans="1:10" x14ac:dyDescent="0.2">
      <c r="A103" s="100">
        <v>2015</v>
      </c>
      <c r="B103" s="101" t="s">
        <v>67</v>
      </c>
      <c r="C103" s="102" t="s">
        <v>57</v>
      </c>
      <c r="D103" s="103">
        <v>4</v>
      </c>
      <c r="E103" s="103">
        <v>4</v>
      </c>
      <c r="F103" s="103">
        <v>0</v>
      </c>
      <c r="G103" s="103">
        <v>0</v>
      </c>
      <c r="H103" s="103">
        <v>0</v>
      </c>
      <c r="I103" s="103">
        <v>4</v>
      </c>
      <c r="J103" s="103">
        <v>0</v>
      </c>
    </row>
    <row r="104" spans="1:10" x14ac:dyDescent="0.2">
      <c r="A104" s="96">
        <v>2015</v>
      </c>
      <c r="B104" s="97" t="s">
        <v>68</v>
      </c>
      <c r="C104" s="98" t="s">
        <v>50</v>
      </c>
      <c r="D104" s="99">
        <v>12</v>
      </c>
      <c r="E104" s="99">
        <v>7</v>
      </c>
      <c r="F104" s="99">
        <v>5</v>
      </c>
      <c r="G104" s="99">
        <v>0</v>
      </c>
      <c r="H104" s="99">
        <v>6</v>
      </c>
      <c r="I104" s="99">
        <v>6</v>
      </c>
      <c r="J104" s="99">
        <v>0</v>
      </c>
    </row>
    <row r="105" spans="1:10" x14ac:dyDescent="0.2">
      <c r="A105" s="100">
        <v>2015</v>
      </c>
      <c r="B105" s="101" t="s">
        <v>68</v>
      </c>
      <c r="C105" s="102" t="s">
        <v>60</v>
      </c>
      <c r="D105" s="103">
        <v>3</v>
      </c>
      <c r="E105" s="103">
        <v>2</v>
      </c>
      <c r="F105" s="103">
        <v>1</v>
      </c>
      <c r="G105" s="103">
        <v>0</v>
      </c>
      <c r="H105" s="103">
        <v>0</v>
      </c>
      <c r="I105" s="103">
        <v>3</v>
      </c>
      <c r="J105" s="103">
        <v>0</v>
      </c>
    </row>
    <row r="106" spans="1:10" x14ac:dyDescent="0.2">
      <c r="A106" s="96">
        <v>2015</v>
      </c>
      <c r="B106" s="97" t="s">
        <v>69</v>
      </c>
      <c r="C106" s="98" t="s">
        <v>50</v>
      </c>
      <c r="D106" s="99">
        <v>11</v>
      </c>
      <c r="E106" s="99">
        <v>10</v>
      </c>
      <c r="F106" s="99">
        <v>1</v>
      </c>
      <c r="G106" s="99">
        <v>0</v>
      </c>
      <c r="H106" s="99">
        <v>3</v>
      </c>
      <c r="I106" s="99">
        <v>8</v>
      </c>
      <c r="J106" s="99">
        <v>0</v>
      </c>
    </row>
    <row r="107" spans="1:10" x14ac:dyDescent="0.2">
      <c r="A107" s="100">
        <v>2015</v>
      </c>
      <c r="B107" s="101" t="s">
        <v>69</v>
      </c>
      <c r="C107" s="102" t="s">
        <v>48</v>
      </c>
      <c r="D107" s="103">
        <v>2</v>
      </c>
      <c r="E107" s="103">
        <v>1</v>
      </c>
      <c r="F107" s="103">
        <v>1</v>
      </c>
      <c r="G107" s="103">
        <v>0</v>
      </c>
      <c r="H107" s="103">
        <v>2</v>
      </c>
      <c r="I107" s="103">
        <v>0</v>
      </c>
      <c r="J107" s="103">
        <v>0</v>
      </c>
    </row>
    <row r="108" spans="1:10" x14ac:dyDescent="0.2">
      <c r="A108" s="96">
        <v>2015</v>
      </c>
      <c r="B108" s="97" t="s">
        <v>69</v>
      </c>
      <c r="C108" s="98" t="s">
        <v>53</v>
      </c>
      <c r="D108" s="99">
        <v>2</v>
      </c>
      <c r="E108" s="99">
        <v>1</v>
      </c>
      <c r="F108" s="99">
        <v>1</v>
      </c>
      <c r="G108" s="99">
        <v>0</v>
      </c>
      <c r="H108" s="99">
        <v>1</v>
      </c>
      <c r="I108" s="99">
        <v>1</v>
      </c>
      <c r="J108" s="99">
        <v>0</v>
      </c>
    </row>
    <row r="109" spans="1:10" x14ac:dyDescent="0.2">
      <c r="A109" s="100">
        <v>2015</v>
      </c>
      <c r="B109" s="101" t="s">
        <v>69</v>
      </c>
      <c r="C109" s="102" t="s">
        <v>51</v>
      </c>
      <c r="D109" s="103">
        <v>2</v>
      </c>
      <c r="E109" s="103">
        <v>1</v>
      </c>
      <c r="F109" s="103">
        <v>1</v>
      </c>
      <c r="G109" s="103">
        <v>0</v>
      </c>
      <c r="H109" s="103">
        <v>2</v>
      </c>
      <c r="I109" s="103">
        <v>0</v>
      </c>
      <c r="J109" s="103">
        <v>0</v>
      </c>
    </row>
    <row r="110" spans="1:10" x14ac:dyDescent="0.2">
      <c r="A110" s="96">
        <v>2015</v>
      </c>
      <c r="B110" s="97" t="s">
        <v>69</v>
      </c>
      <c r="C110" s="98" t="s">
        <v>54</v>
      </c>
      <c r="D110" s="99">
        <v>4</v>
      </c>
      <c r="E110" s="99">
        <v>2</v>
      </c>
      <c r="F110" s="99">
        <v>2</v>
      </c>
      <c r="G110" s="99">
        <v>0</v>
      </c>
      <c r="H110" s="99">
        <v>0</v>
      </c>
      <c r="I110" s="99">
        <v>4</v>
      </c>
      <c r="J110" s="99">
        <v>0</v>
      </c>
    </row>
    <row r="111" spans="1:10" x14ac:dyDescent="0.2">
      <c r="A111" s="100">
        <v>2015</v>
      </c>
      <c r="B111" s="101" t="s">
        <v>69</v>
      </c>
      <c r="C111" s="102" t="s">
        <v>60</v>
      </c>
      <c r="D111" s="103">
        <v>1</v>
      </c>
      <c r="E111" s="103">
        <v>0</v>
      </c>
      <c r="F111" s="103">
        <v>1</v>
      </c>
      <c r="G111" s="103">
        <v>0</v>
      </c>
      <c r="H111" s="103">
        <v>1</v>
      </c>
      <c r="I111" s="103">
        <v>0</v>
      </c>
      <c r="J111" s="103">
        <v>0</v>
      </c>
    </row>
    <row r="112" spans="1:10" x14ac:dyDescent="0.2">
      <c r="A112" s="96">
        <v>2015</v>
      </c>
      <c r="B112" s="97" t="s">
        <v>70</v>
      </c>
      <c r="C112" s="98" t="s">
        <v>50</v>
      </c>
      <c r="D112" s="99">
        <v>9</v>
      </c>
      <c r="E112" s="99">
        <v>7</v>
      </c>
      <c r="F112" s="99">
        <v>2</v>
      </c>
      <c r="G112" s="99">
        <v>0</v>
      </c>
      <c r="H112" s="99">
        <v>3</v>
      </c>
      <c r="I112" s="99">
        <v>6</v>
      </c>
      <c r="J112" s="99">
        <v>0</v>
      </c>
    </row>
    <row r="113" spans="1:10" x14ac:dyDescent="0.2">
      <c r="A113" s="100">
        <v>2015</v>
      </c>
      <c r="B113" s="101" t="s">
        <v>70</v>
      </c>
      <c r="C113" s="102" t="s">
        <v>56</v>
      </c>
      <c r="D113" s="103">
        <v>1</v>
      </c>
      <c r="E113" s="103">
        <v>1</v>
      </c>
      <c r="F113" s="103">
        <v>0</v>
      </c>
      <c r="G113" s="103">
        <v>0</v>
      </c>
      <c r="H113" s="103">
        <v>0</v>
      </c>
      <c r="I113" s="103">
        <v>1</v>
      </c>
      <c r="J113" s="103">
        <v>0</v>
      </c>
    </row>
    <row r="114" spans="1:10" x14ac:dyDescent="0.2">
      <c r="A114" s="96">
        <v>2015</v>
      </c>
      <c r="B114" s="97" t="s">
        <v>70</v>
      </c>
      <c r="C114" s="98" t="s">
        <v>49</v>
      </c>
      <c r="D114" s="99">
        <v>2</v>
      </c>
      <c r="E114" s="99">
        <v>2</v>
      </c>
      <c r="F114" s="99">
        <v>0</v>
      </c>
      <c r="G114" s="99">
        <v>0</v>
      </c>
      <c r="H114" s="99">
        <v>2</v>
      </c>
      <c r="I114" s="99">
        <v>0</v>
      </c>
      <c r="J114" s="99">
        <v>0</v>
      </c>
    </row>
    <row r="115" spans="1:10" x14ac:dyDescent="0.2">
      <c r="A115" s="100">
        <v>2015</v>
      </c>
      <c r="B115" s="101" t="s">
        <v>70</v>
      </c>
      <c r="C115" s="102" t="s">
        <v>52</v>
      </c>
      <c r="D115" s="103">
        <v>2</v>
      </c>
      <c r="E115" s="103">
        <v>1</v>
      </c>
      <c r="F115" s="103">
        <v>1</v>
      </c>
      <c r="G115" s="103">
        <v>0</v>
      </c>
      <c r="H115" s="103">
        <v>2</v>
      </c>
      <c r="I115" s="103">
        <v>0</v>
      </c>
      <c r="J115" s="103">
        <v>0</v>
      </c>
    </row>
    <row r="116" spans="1:10" x14ac:dyDescent="0.2">
      <c r="A116" s="96">
        <v>2015</v>
      </c>
      <c r="B116" s="97" t="s">
        <v>71</v>
      </c>
      <c r="C116" s="98" t="s">
        <v>50</v>
      </c>
      <c r="D116" s="99">
        <v>3</v>
      </c>
      <c r="E116" s="99">
        <v>3</v>
      </c>
      <c r="F116" s="99">
        <v>0</v>
      </c>
      <c r="G116" s="99">
        <v>0</v>
      </c>
      <c r="H116" s="99">
        <v>2</v>
      </c>
      <c r="I116" s="99">
        <v>1</v>
      </c>
      <c r="J116" s="99">
        <v>0</v>
      </c>
    </row>
    <row r="117" spans="1:10" x14ac:dyDescent="0.2">
      <c r="A117" s="100">
        <v>2015</v>
      </c>
      <c r="B117" s="101" t="s">
        <v>71</v>
      </c>
      <c r="C117" s="102" t="s">
        <v>61</v>
      </c>
      <c r="D117" s="103">
        <v>1</v>
      </c>
      <c r="E117" s="103">
        <v>1</v>
      </c>
      <c r="F117" s="103">
        <v>0</v>
      </c>
      <c r="G117" s="103">
        <v>0</v>
      </c>
      <c r="H117" s="103">
        <v>1</v>
      </c>
      <c r="I117" s="103">
        <v>0</v>
      </c>
      <c r="J117" s="103">
        <v>0</v>
      </c>
    </row>
    <row r="118" spans="1:10" x14ac:dyDescent="0.2">
      <c r="A118" s="96">
        <v>2015</v>
      </c>
      <c r="B118" s="97" t="s">
        <v>71</v>
      </c>
      <c r="C118" s="98" t="s">
        <v>60</v>
      </c>
      <c r="D118" s="99">
        <v>1</v>
      </c>
      <c r="E118" s="99">
        <v>1</v>
      </c>
      <c r="F118" s="99">
        <v>0</v>
      </c>
      <c r="G118" s="99">
        <v>0</v>
      </c>
      <c r="H118" s="99">
        <v>0</v>
      </c>
      <c r="I118" s="99">
        <v>1</v>
      </c>
      <c r="J118" s="99">
        <v>0</v>
      </c>
    </row>
    <row r="119" spans="1:10" x14ac:dyDescent="0.2">
      <c r="A119" s="100">
        <v>2015</v>
      </c>
      <c r="B119" s="101" t="s">
        <v>71</v>
      </c>
      <c r="C119" s="102" t="s">
        <v>62</v>
      </c>
      <c r="D119" s="103">
        <v>1</v>
      </c>
      <c r="E119" s="103">
        <v>1</v>
      </c>
      <c r="F119" s="103">
        <v>0</v>
      </c>
      <c r="G119" s="103">
        <v>0</v>
      </c>
      <c r="H119" s="103">
        <v>0</v>
      </c>
      <c r="I119" s="103">
        <v>1</v>
      </c>
      <c r="J119" s="103">
        <v>0</v>
      </c>
    </row>
    <row r="120" spans="1:10" x14ac:dyDescent="0.2">
      <c r="A120" s="96">
        <v>2015</v>
      </c>
      <c r="B120" s="97" t="s">
        <v>72</v>
      </c>
      <c r="C120" s="98" t="s">
        <v>50</v>
      </c>
      <c r="D120" s="99">
        <v>1</v>
      </c>
      <c r="E120" s="99">
        <v>1</v>
      </c>
      <c r="F120" s="99">
        <v>0</v>
      </c>
      <c r="G120" s="99">
        <v>0</v>
      </c>
      <c r="H120" s="99">
        <v>0</v>
      </c>
      <c r="I120" s="99">
        <v>1</v>
      </c>
      <c r="J120" s="99">
        <v>0</v>
      </c>
    </row>
    <row r="121" spans="1:10" x14ac:dyDescent="0.2">
      <c r="A121" s="100">
        <v>2015</v>
      </c>
      <c r="B121" s="101" t="s">
        <v>73</v>
      </c>
      <c r="C121" s="102" t="s">
        <v>50</v>
      </c>
      <c r="D121" s="103">
        <v>6</v>
      </c>
      <c r="E121" s="103">
        <v>4</v>
      </c>
      <c r="F121" s="103">
        <v>2</v>
      </c>
      <c r="G121" s="103">
        <v>0</v>
      </c>
      <c r="H121" s="103">
        <v>4</v>
      </c>
      <c r="I121" s="103">
        <v>2</v>
      </c>
      <c r="J121" s="103">
        <v>0</v>
      </c>
    </row>
    <row r="122" spans="1:10" x14ac:dyDescent="0.2">
      <c r="A122" s="96">
        <v>2015</v>
      </c>
      <c r="B122" s="97" t="s">
        <v>73</v>
      </c>
      <c r="C122" s="98" t="s">
        <v>49</v>
      </c>
      <c r="D122" s="99">
        <v>2</v>
      </c>
      <c r="E122" s="99">
        <v>0</v>
      </c>
      <c r="F122" s="99">
        <v>2</v>
      </c>
      <c r="G122" s="99">
        <v>0</v>
      </c>
      <c r="H122" s="99">
        <v>2</v>
      </c>
      <c r="I122" s="99">
        <v>0</v>
      </c>
      <c r="J122" s="99">
        <v>0</v>
      </c>
    </row>
    <row r="123" spans="1:10" x14ac:dyDescent="0.2">
      <c r="A123" s="100">
        <v>2015</v>
      </c>
      <c r="B123" s="101" t="s">
        <v>73</v>
      </c>
      <c r="C123" s="102" t="s">
        <v>52</v>
      </c>
      <c r="D123" s="103">
        <v>1</v>
      </c>
      <c r="E123" s="103">
        <v>1</v>
      </c>
      <c r="F123" s="103">
        <v>0</v>
      </c>
      <c r="G123" s="103">
        <v>0</v>
      </c>
      <c r="H123" s="103">
        <v>1</v>
      </c>
      <c r="I123" s="103">
        <v>0</v>
      </c>
      <c r="J123" s="103">
        <v>0</v>
      </c>
    </row>
    <row r="124" spans="1:10" x14ac:dyDescent="0.2">
      <c r="A124" s="96">
        <v>2015</v>
      </c>
      <c r="B124" s="97" t="s">
        <v>73</v>
      </c>
      <c r="C124" s="98" t="s">
        <v>60</v>
      </c>
      <c r="D124" s="99">
        <v>2</v>
      </c>
      <c r="E124" s="99">
        <v>2</v>
      </c>
      <c r="F124" s="99">
        <v>0</v>
      </c>
      <c r="G124" s="99">
        <v>0</v>
      </c>
      <c r="H124" s="99">
        <v>0</v>
      </c>
      <c r="I124" s="99">
        <v>2</v>
      </c>
      <c r="J124" s="99">
        <v>0</v>
      </c>
    </row>
    <row r="125" spans="1:10" x14ac:dyDescent="0.2">
      <c r="A125" s="100">
        <v>2015</v>
      </c>
      <c r="B125" s="101" t="s">
        <v>74</v>
      </c>
      <c r="C125" s="102" t="s">
        <v>50</v>
      </c>
      <c r="D125" s="103">
        <v>1</v>
      </c>
      <c r="E125" s="103">
        <v>1</v>
      </c>
      <c r="F125" s="103">
        <v>0</v>
      </c>
      <c r="G125" s="103">
        <v>0</v>
      </c>
      <c r="H125" s="103">
        <v>0</v>
      </c>
      <c r="I125" s="103">
        <v>1</v>
      </c>
      <c r="J125" s="103">
        <v>0</v>
      </c>
    </row>
    <row r="126" spans="1:10" x14ac:dyDescent="0.2">
      <c r="A126" s="96">
        <v>2015</v>
      </c>
      <c r="B126" s="97" t="s">
        <v>75</v>
      </c>
      <c r="C126" s="98" t="s">
        <v>55</v>
      </c>
      <c r="D126" s="99">
        <v>2</v>
      </c>
      <c r="E126" s="99">
        <v>2</v>
      </c>
      <c r="F126" s="99">
        <v>0</v>
      </c>
      <c r="G126" s="99">
        <v>0</v>
      </c>
      <c r="H126" s="99">
        <v>0</v>
      </c>
      <c r="I126" s="99">
        <v>2</v>
      </c>
      <c r="J126" s="99">
        <v>0</v>
      </c>
    </row>
    <row r="127" spans="1:10" x14ac:dyDescent="0.2">
      <c r="A127" s="100">
        <v>2015</v>
      </c>
      <c r="B127" s="101" t="s">
        <v>76</v>
      </c>
      <c r="C127" s="102" t="s">
        <v>50</v>
      </c>
      <c r="D127" s="103">
        <v>3</v>
      </c>
      <c r="E127" s="103">
        <v>2</v>
      </c>
      <c r="F127" s="103">
        <v>1</v>
      </c>
      <c r="G127" s="103">
        <v>0</v>
      </c>
      <c r="H127" s="103">
        <v>3</v>
      </c>
      <c r="I127" s="103">
        <v>0</v>
      </c>
      <c r="J127" s="103">
        <v>0</v>
      </c>
    </row>
    <row r="128" spans="1:10" x14ac:dyDescent="0.2">
      <c r="A128" s="96">
        <v>2015</v>
      </c>
      <c r="B128" s="97" t="s">
        <v>76</v>
      </c>
      <c r="C128" s="98" t="s">
        <v>49</v>
      </c>
      <c r="D128" s="99">
        <v>1</v>
      </c>
      <c r="E128" s="99">
        <v>0</v>
      </c>
      <c r="F128" s="99">
        <v>1</v>
      </c>
      <c r="G128" s="99">
        <v>0</v>
      </c>
      <c r="H128" s="99">
        <v>1</v>
      </c>
      <c r="I128" s="99">
        <v>0</v>
      </c>
      <c r="J128" s="99">
        <v>0</v>
      </c>
    </row>
    <row r="129" spans="1:10" x14ac:dyDescent="0.2">
      <c r="A129" s="100">
        <v>2015</v>
      </c>
      <c r="B129" s="101" t="s">
        <v>76</v>
      </c>
      <c r="C129" s="102" t="s">
        <v>52</v>
      </c>
      <c r="D129" s="103">
        <v>1</v>
      </c>
      <c r="E129" s="103">
        <v>1</v>
      </c>
      <c r="F129" s="103">
        <v>0</v>
      </c>
      <c r="G129" s="103">
        <v>0</v>
      </c>
      <c r="H129" s="103">
        <v>1</v>
      </c>
      <c r="I129" s="103">
        <v>0</v>
      </c>
      <c r="J129" s="103">
        <v>0</v>
      </c>
    </row>
    <row r="130" spans="1:10" x14ac:dyDescent="0.2">
      <c r="A130" s="96">
        <v>2015</v>
      </c>
      <c r="B130" s="97" t="s">
        <v>77</v>
      </c>
      <c r="C130" s="98" t="s">
        <v>50</v>
      </c>
      <c r="D130" s="99">
        <v>5</v>
      </c>
      <c r="E130" s="99">
        <v>5</v>
      </c>
      <c r="F130" s="99">
        <v>0</v>
      </c>
      <c r="G130" s="99">
        <v>0</v>
      </c>
      <c r="H130" s="99">
        <v>4</v>
      </c>
      <c r="I130" s="99">
        <v>1</v>
      </c>
      <c r="J130" s="99">
        <v>0</v>
      </c>
    </row>
    <row r="131" spans="1:10" x14ac:dyDescent="0.2">
      <c r="A131" s="100">
        <v>2015</v>
      </c>
      <c r="B131" s="101" t="s">
        <v>77</v>
      </c>
      <c r="C131" s="102" t="s">
        <v>52</v>
      </c>
      <c r="D131" s="103">
        <v>2</v>
      </c>
      <c r="E131" s="103">
        <v>2</v>
      </c>
      <c r="F131" s="103">
        <v>0</v>
      </c>
      <c r="G131" s="103">
        <v>0</v>
      </c>
      <c r="H131" s="103">
        <v>0</v>
      </c>
      <c r="I131" s="103">
        <v>2</v>
      </c>
      <c r="J131" s="103">
        <v>0</v>
      </c>
    </row>
    <row r="132" spans="1:10" x14ac:dyDescent="0.2">
      <c r="A132" s="96">
        <v>2016</v>
      </c>
      <c r="B132" s="97" t="s">
        <v>66</v>
      </c>
      <c r="C132" s="98" t="s">
        <v>55</v>
      </c>
      <c r="D132" s="99">
        <v>1</v>
      </c>
      <c r="E132" s="99">
        <v>1</v>
      </c>
      <c r="F132" s="99">
        <v>0</v>
      </c>
      <c r="G132" s="99">
        <v>0</v>
      </c>
      <c r="H132" s="99">
        <v>0</v>
      </c>
      <c r="I132" s="99">
        <v>1</v>
      </c>
      <c r="J132" s="99">
        <v>0</v>
      </c>
    </row>
    <row r="133" spans="1:10" x14ac:dyDescent="0.2">
      <c r="A133" s="100">
        <v>2016</v>
      </c>
      <c r="B133" s="101" t="s">
        <v>66</v>
      </c>
      <c r="C133" s="102" t="s">
        <v>56</v>
      </c>
      <c r="D133" s="103">
        <v>1</v>
      </c>
      <c r="E133" s="103">
        <v>1</v>
      </c>
      <c r="F133" s="103">
        <v>0</v>
      </c>
      <c r="G133" s="103">
        <v>0</v>
      </c>
      <c r="H133" s="103">
        <v>0</v>
      </c>
      <c r="I133" s="103">
        <v>1</v>
      </c>
      <c r="J133" s="103">
        <v>0</v>
      </c>
    </row>
    <row r="134" spans="1:10" x14ac:dyDescent="0.2">
      <c r="A134" s="96">
        <v>2016</v>
      </c>
      <c r="B134" s="97" t="s">
        <v>66</v>
      </c>
      <c r="C134" s="98" t="s">
        <v>59</v>
      </c>
      <c r="D134" s="99">
        <v>4</v>
      </c>
      <c r="E134" s="99">
        <v>4</v>
      </c>
      <c r="F134" s="99">
        <v>0</v>
      </c>
      <c r="G134" s="99">
        <v>0</v>
      </c>
      <c r="H134" s="99">
        <v>1</v>
      </c>
      <c r="I134" s="99">
        <v>3</v>
      </c>
      <c r="J134" s="99">
        <v>0</v>
      </c>
    </row>
    <row r="135" spans="1:10" x14ac:dyDescent="0.2">
      <c r="A135" s="100">
        <v>2016</v>
      </c>
      <c r="B135" s="101" t="s">
        <v>67</v>
      </c>
      <c r="C135" s="102" t="s">
        <v>55</v>
      </c>
      <c r="D135" s="103">
        <v>1</v>
      </c>
      <c r="E135" s="103">
        <v>1</v>
      </c>
      <c r="F135" s="103">
        <v>0</v>
      </c>
      <c r="G135" s="103">
        <v>0</v>
      </c>
      <c r="H135" s="103">
        <v>0</v>
      </c>
      <c r="I135" s="103">
        <v>1</v>
      </c>
      <c r="J135" s="103">
        <v>0</v>
      </c>
    </row>
    <row r="136" spans="1:10" x14ac:dyDescent="0.2">
      <c r="A136" s="96">
        <v>2016</v>
      </c>
      <c r="B136" s="97" t="s">
        <v>67</v>
      </c>
      <c r="C136" s="98" t="s">
        <v>56</v>
      </c>
      <c r="D136" s="99">
        <v>1</v>
      </c>
      <c r="E136" s="99">
        <v>1</v>
      </c>
      <c r="F136" s="99">
        <v>0</v>
      </c>
      <c r="G136" s="99">
        <v>0</v>
      </c>
      <c r="H136" s="99">
        <v>0</v>
      </c>
      <c r="I136" s="99">
        <v>1</v>
      </c>
      <c r="J136" s="99">
        <v>0</v>
      </c>
    </row>
    <row r="137" spans="1:10" x14ac:dyDescent="0.2">
      <c r="A137" s="100">
        <v>2016</v>
      </c>
      <c r="B137" s="101" t="s">
        <v>68</v>
      </c>
      <c r="C137" s="102" t="s">
        <v>50</v>
      </c>
      <c r="D137" s="103">
        <v>13</v>
      </c>
      <c r="E137" s="103">
        <v>7</v>
      </c>
      <c r="F137" s="103">
        <v>6</v>
      </c>
      <c r="G137" s="103">
        <v>0</v>
      </c>
      <c r="H137" s="103">
        <v>7</v>
      </c>
      <c r="I137" s="103">
        <v>6</v>
      </c>
      <c r="J137" s="103">
        <v>0</v>
      </c>
    </row>
    <row r="138" spans="1:10" x14ac:dyDescent="0.2">
      <c r="A138" s="96">
        <v>2016</v>
      </c>
      <c r="B138" s="97" t="s">
        <v>68</v>
      </c>
      <c r="C138" s="98" t="s">
        <v>53</v>
      </c>
      <c r="D138" s="99">
        <v>1</v>
      </c>
      <c r="E138" s="99">
        <v>1</v>
      </c>
      <c r="F138" s="99">
        <v>0</v>
      </c>
      <c r="G138" s="99">
        <v>0</v>
      </c>
      <c r="H138" s="99">
        <v>0</v>
      </c>
      <c r="I138" s="99">
        <v>1</v>
      </c>
      <c r="J138" s="99">
        <v>0</v>
      </c>
    </row>
    <row r="139" spans="1:10" x14ac:dyDescent="0.2">
      <c r="A139" s="100">
        <v>2016</v>
      </c>
      <c r="B139" s="101" t="s">
        <v>69</v>
      </c>
      <c r="C139" s="102" t="s">
        <v>50</v>
      </c>
      <c r="D139" s="103">
        <v>33</v>
      </c>
      <c r="E139" s="103">
        <v>26</v>
      </c>
      <c r="F139" s="103">
        <v>7</v>
      </c>
      <c r="G139" s="103">
        <v>0</v>
      </c>
      <c r="H139" s="103">
        <v>11</v>
      </c>
      <c r="I139" s="103">
        <v>22</v>
      </c>
      <c r="J139" s="103">
        <v>0</v>
      </c>
    </row>
    <row r="140" spans="1:10" x14ac:dyDescent="0.2">
      <c r="A140" s="96">
        <v>2016</v>
      </c>
      <c r="B140" s="97" t="s">
        <v>69</v>
      </c>
      <c r="C140" s="98" t="s">
        <v>48</v>
      </c>
      <c r="D140" s="99">
        <v>5</v>
      </c>
      <c r="E140" s="99">
        <v>1</v>
      </c>
      <c r="F140" s="99">
        <v>4</v>
      </c>
      <c r="G140" s="99">
        <v>0</v>
      </c>
      <c r="H140" s="99">
        <v>2</v>
      </c>
      <c r="I140" s="99">
        <v>3</v>
      </c>
      <c r="J140" s="99">
        <v>0</v>
      </c>
    </row>
    <row r="141" spans="1:10" x14ac:dyDescent="0.2">
      <c r="A141" s="100">
        <v>2016</v>
      </c>
      <c r="B141" s="101" t="s">
        <v>69</v>
      </c>
      <c r="C141" s="102" t="s">
        <v>53</v>
      </c>
      <c r="D141" s="103">
        <v>2</v>
      </c>
      <c r="E141" s="103">
        <v>2</v>
      </c>
      <c r="F141" s="103">
        <v>0</v>
      </c>
      <c r="G141" s="103">
        <v>0</v>
      </c>
      <c r="H141" s="103">
        <v>2</v>
      </c>
      <c r="I141" s="103">
        <v>0</v>
      </c>
      <c r="J141" s="103">
        <v>0</v>
      </c>
    </row>
    <row r="142" spans="1:10" x14ac:dyDescent="0.2">
      <c r="A142" s="96">
        <v>2016</v>
      </c>
      <c r="B142" s="97" t="s">
        <v>69</v>
      </c>
      <c r="C142" s="98" t="s">
        <v>51</v>
      </c>
      <c r="D142" s="99">
        <v>1</v>
      </c>
      <c r="E142" s="99">
        <v>0</v>
      </c>
      <c r="F142" s="99">
        <v>1</v>
      </c>
      <c r="G142" s="99">
        <v>0</v>
      </c>
      <c r="H142" s="99">
        <v>1</v>
      </c>
      <c r="I142" s="99">
        <v>0</v>
      </c>
      <c r="J142" s="99">
        <v>0</v>
      </c>
    </row>
    <row r="143" spans="1:10" x14ac:dyDescent="0.2">
      <c r="A143" s="100">
        <v>2016</v>
      </c>
      <c r="B143" s="101" t="s">
        <v>69</v>
      </c>
      <c r="C143" s="102" t="s">
        <v>60</v>
      </c>
      <c r="D143" s="103">
        <v>1</v>
      </c>
      <c r="E143" s="103">
        <v>0</v>
      </c>
      <c r="F143" s="103">
        <v>1</v>
      </c>
      <c r="G143" s="103">
        <v>0</v>
      </c>
      <c r="H143" s="103">
        <v>0</v>
      </c>
      <c r="I143" s="103">
        <v>1</v>
      </c>
      <c r="J143" s="103">
        <v>0</v>
      </c>
    </row>
    <row r="144" spans="1:10" x14ac:dyDescent="0.2">
      <c r="A144" s="96">
        <v>2016</v>
      </c>
      <c r="B144" s="97" t="s">
        <v>70</v>
      </c>
      <c r="C144" s="98" t="s">
        <v>50</v>
      </c>
      <c r="D144" s="99">
        <v>15</v>
      </c>
      <c r="E144" s="99">
        <v>9</v>
      </c>
      <c r="F144" s="99">
        <v>6</v>
      </c>
      <c r="G144" s="99">
        <v>0</v>
      </c>
      <c r="H144" s="99">
        <v>10</v>
      </c>
      <c r="I144" s="99">
        <v>5</v>
      </c>
      <c r="J144" s="99">
        <v>0</v>
      </c>
    </row>
    <row r="145" spans="1:10" x14ac:dyDescent="0.2">
      <c r="A145" s="100">
        <v>2016</v>
      </c>
      <c r="B145" s="101" t="s">
        <v>70</v>
      </c>
      <c r="C145" s="102" t="s">
        <v>49</v>
      </c>
      <c r="D145" s="103">
        <v>4</v>
      </c>
      <c r="E145" s="103">
        <v>2</v>
      </c>
      <c r="F145" s="103">
        <v>2</v>
      </c>
      <c r="G145" s="103">
        <v>0</v>
      </c>
      <c r="H145" s="103">
        <v>3</v>
      </c>
      <c r="I145" s="103">
        <v>1</v>
      </c>
      <c r="J145" s="103">
        <v>0</v>
      </c>
    </row>
    <row r="146" spans="1:10" x14ac:dyDescent="0.2">
      <c r="A146" s="96">
        <v>2016</v>
      </c>
      <c r="B146" s="97" t="s">
        <v>70</v>
      </c>
      <c r="C146" s="98" t="s">
        <v>52</v>
      </c>
      <c r="D146" s="99">
        <v>1</v>
      </c>
      <c r="E146" s="99">
        <v>1</v>
      </c>
      <c r="F146" s="99">
        <v>0</v>
      </c>
      <c r="G146" s="99">
        <v>0</v>
      </c>
      <c r="H146" s="99">
        <v>0</v>
      </c>
      <c r="I146" s="99">
        <v>1</v>
      </c>
      <c r="J146" s="99">
        <v>0</v>
      </c>
    </row>
    <row r="147" spans="1:10" x14ac:dyDescent="0.2">
      <c r="A147" s="100">
        <v>2016</v>
      </c>
      <c r="B147" s="101" t="s">
        <v>71</v>
      </c>
      <c r="C147" s="102" t="s">
        <v>50</v>
      </c>
      <c r="D147" s="103">
        <v>6</v>
      </c>
      <c r="E147" s="103">
        <v>5</v>
      </c>
      <c r="F147" s="103">
        <v>1</v>
      </c>
      <c r="G147" s="103">
        <v>0</v>
      </c>
      <c r="H147" s="103">
        <v>3</v>
      </c>
      <c r="I147" s="103">
        <v>3</v>
      </c>
      <c r="J147" s="103">
        <v>0</v>
      </c>
    </row>
    <row r="148" spans="1:10" x14ac:dyDescent="0.2">
      <c r="A148" s="96">
        <v>2016</v>
      </c>
      <c r="B148" s="97" t="s">
        <v>71</v>
      </c>
      <c r="C148" s="98" t="s">
        <v>52</v>
      </c>
      <c r="D148" s="99">
        <v>1</v>
      </c>
      <c r="E148" s="99">
        <v>1</v>
      </c>
      <c r="F148" s="99">
        <v>0</v>
      </c>
      <c r="G148" s="99">
        <v>0</v>
      </c>
      <c r="H148" s="99">
        <v>0</v>
      </c>
      <c r="I148" s="99">
        <v>1</v>
      </c>
      <c r="J148" s="99">
        <v>0</v>
      </c>
    </row>
    <row r="149" spans="1:10" x14ac:dyDescent="0.2">
      <c r="A149" s="100">
        <v>2016</v>
      </c>
      <c r="B149" s="101" t="s">
        <v>72</v>
      </c>
      <c r="C149" s="102" t="s">
        <v>50</v>
      </c>
      <c r="D149" s="103">
        <v>3</v>
      </c>
      <c r="E149" s="103">
        <v>0</v>
      </c>
      <c r="F149" s="103">
        <v>3</v>
      </c>
      <c r="G149" s="103">
        <v>0</v>
      </c>
      <c r="H149" s="103">
        <v>3</v>
      </c>
      <c r="I149" s="103">
        <v>0</v>
      </c>
      <c r="J149" s="103">
        <v>0</v>
      </c>
    </row>
    <row r="150" spans="1:10" x14ac:dyDescent="0.2">
      <c r="A150" s="96">
        <v>2016</v>
      </c>
      <c r="B150" s="97" t="s">
        <v>72</v>
      </c>
      <c r="C150" s="98" t="s">
        <v>49</v>
      </c>
      <c r="D150" s="99">
        <v>2</v>
      </c>
      <c r="E150" s="99">
        <v>0</v>
      </c>
      <c r="F150" s="99">
        <v>2</v>
      </c>
      <c r="G150" s="99">
        <v>0</v>
      </c>
      <c r="H150" s="99">
        <v>2</v>
      </c>
      <c r="I150" s="99">
        <v>0</v>
      </c>
      <c r="J150" s="99">
        <v>0</v>
      </c>
    </row>
    <row r="151" spans="1:10" x14ac:dyDescent="0.2">
      <c r="A151" s="100">
        <v>2016</v>
      </c>
      <c r="B151" s="101" t="s">
        <v>73</v>
      </c>
      <c r="C151" s="102" t="s">
        <v>55</v>
      </c>
      <c r="D151" s="103">
        <v>1</v>
      </c>
      <c r="E151" s="103">
        <v>1</v>
      </c>
      <c r="F151" s="103">
        <v>0</v>
      </c>
      <c r="G151" s="103">
        <v>0</v>
      </c>
      <c r="H151" s="103">
        <v>0</v>
      </c>
      <c r="I151" s="103">
        <v>1</v>
      </c>
      <c r="J151" s="103">
        <v>0</v>
      </c>
    </row>
    <row r="152" spans="1:10" x14ac:dyDescent="0.2">
      <c r="A152" s="96">
        <v>2016</v>
      </c>
      <c r="B152" s="97" t="s">
        <v>73</v>
      </c>
      <c r="C152" s="98" t="s">
        <v>50</v>
      </c>
      <c r="D152" s="99">
        <v>4</v>
      </c>
      <c r="E152" s="99">
        <v>2</v>
      </c>
      <c r="F152" s="99">
        <v>2</v>
      </c>
      <c r="G152" s="99">
        <v>0</v>
      </c>
      <c r="H152" s="99">
        <v>0</v>
      </c>
      <c r="I152" s="99">
        <v>4</v>
      </c>
      <c r="J152" s="99">
        <v>0</v>
      </c>
    </row>
    <row r="153" spans="1:10" x14ac:dyDescent="0.2">
      <c r="A153" s="100">
        <v>2016</v>
      </c>
      <c r="B153" s="101" t="s">
        <v>73</v>
      </c>
      <c r="C153" s="102" t="s">
        <v>56</v>
      </c>
      <c r="D153" s="103">
        <v>2</v>
      </c>
      <c r="E153" s="103">
        <v>2</v>
      </c>
      <c r="F153" s="103">
        <v>0</v>
      </c>
      <c r="G153" s="103">
        <v>0</v>
      </c>
      <c r="H153" s="103">
        <v>1</v>
      </c>
      <c r="I153" s="103">
        <v>1</v>
      </c>
      <c r="J153" s="103">
        <v>0</v>
      </c>
    </row>
    <row r="154" spans="1:10" x14ac:dyDescent="0.2">
      <c r="A154" s="96">
        <v>2016</v>
      </c>
      <c r="B154" s="97" t="s">
        <v>73</v>
      </c>
      <c r="C154" s="98" t="s">
        <v>49</v>
      </c>
      <c r="D154" s="99">
        <v>5</v>
      </c>
      <c r="E154" s="99">
        <v>1</v>
      </c>
      <c r="F154" s="99">
        <v>4</v>
      </c>
      <c r="G154" s="99">
        <v>0</v>
      </c>
      <c r="H154" s="99">
        <v>3</v>
      </c>
      <c r="I154" s="99">
        <v>2</v>
      </c>
      <c r="J154" s="99">
        <v>0</v>
      </c>
    </row>
    <row r="155" spans="1:10" x14ac:dyDescent="0.2">
      <c r="A155" s="100">
        <v>2016</v>
      </c>
      <c r="B155" s="101" t="s">
        <v>73</v>
      </c>
      <c r="C155" s="102" t="s">
        <v>52</v>
      </c>
      <c r="D155" s="103">
        <v>1</v>
      </c>
      <c r="E155" s="103">
        <v>1</v>
      </c>
      <c r="F155" s="103">
        <v>0</v>
      </c>
      <c r="G155" s="103">
        <v>0</v>
      </c>
      <c r="H155" s="103">
        <v>0</v>
      </c>
      <c r="I155" s="103">
        <v>1</v>
      </c>
      <c r="J155" s="103">
        <v>0</v>
      </c>
    </row>
    <row r="156" spans="1:10" x14ac:dyDescent="0.2">
      <c r="A156" s="96">
        <v>2016</v>
      </c>
      <c r="B156" s="97" t="s">
        <v>74</v>
      </c>
      <c r="C156" s="98" t="s">
        <v>55</v>
      </c>
      <c r="D156" s="99">
        <v>2</v>
      </c>
      <c r="E156" s="99">
        <v>0</v>
      </c>
      <c r="F156" s="99">
        <v>2</v>
      </c>
      <c r="G156" s="99">
        <v>0</v>
      </c>
      <c r="H156" s="99">
        <v>0</v>
      </c>
      <c r="I156" s="99">
        <v>2</v>
      </c>
      <c r="J156" s="99">
        <v>0</v>
      </c>
    </row>
    <row r="157" spans="1:10" x14ac:dyDescent="0.2">
      <c r="A157" s="100">
        <v>2016</v>
      </c>
      <c r="B157" s="101" t="s">
        <v>74</v>
      </c>
      <c r="C157" s="102" t="s">
        <v>61</v>
      </c>
      <c r="D157" s="103">
        <v>1</v>
      </c>
      <c r="E157" s="103">
        <v>0</v>
      </c>
      <c r="F157" s="103">
        <v>1</v>
      </c>
      <c r="G157" s="103">
        <v>0</v>
      </c>
      <c r="H157" s="103">
        <v>1</v>
      </c>
      <c r="I157" s="103">
        <v>0</v>
      </c>
      <c r="J157" s="103">
        <v>0</v>
      </c>
    </row>
    <row r="158" spans="1:10" x14ac:dyDescent="0.2">
      <c r="A158" s="96">
        <v>2016</v>
      </c>
      <c r="B158" s="97" t="s">
        <v>74</v>
      </c>
      <c r="C158" s="98" t="s">
        <v>49</v>
      </c>
      <c r="D158" s="99">
        <v>1</v>
      </c>
      <c r="E158" s="99">
        <v>1</v>
      </c>
      <c r="F158" s="99">
        <v>0</v>
      </c>
      <c r="G158" s="99">
        <v>0</v>
      </c>
      <c r="H158" s="99">
        <v>0</v>
      </c>
      <c r="I158" s="99">
        <v>1</v>
      </c>
      <c r="J158" s="99">
        <v>0</v>
      </c>
    </row>
    <row r="159" spans="1:10" x14ac:dyDescent="0.2">
      <c r="A159" s="100">
        <v>2016</v>
      </c>
      <c r="B159" s="101" t="s">
        <v>75</v>
      </c>
      <c r="C159" s="102" t="s">
        <v>50</v>
      </c>
      <c r="D159" s="103">
        <v>2</v>
      </c>
      <c r="E159" s="103">
        <v>2</v>
      </c>
      <c r="F159" s="103">
        <v>0</v>
      </c>
      <c r="G159" s="103">
        <v>0</v>
      </c>
      <c r="H159" s="103">
        <v>2</v>
      </c>
      <c r="I159" s="103">
        <v>0</v>
      </c>
      <c r="J159" s="103">
        <v>0</v>
      </c>
    </row>
    <row r="160" spans="1:10" x14ac:dyDescent="0.2">
      <c r="A160" s="96">
        <v>2016</v>
      </c>
      <c r="B160" s="97" t="s">
        <v>76</v>
      </c>
      <c r="C160" s="98" t="s">
        <v>55</v>
      </c>
      <c r="D160" s="99">
        <v>1</v>
      </c>
      <c r="E160" s="99">
        <v>0</v>
      </c>
      <c r="F160" s="99">
        <v>1</v>
      </c>
      <c r="G160" s="99">
        <v>0</v>
      </c>
      <c r="H160" s="99">
        <v>0</v>
      </c>
      <c r="I160" s="99">
        <v>1</v>
      </c>
      <c r="J160" s="99">
        <v>0</v>
      </c>
    </row>
    <row r="161" spans="1:10" x14ac:dyDescent="0.2">
      <c r="A161" s="100">
        <v>2016</v>
      </c>
      <c r="B161" s="101" t="s">
        <v>76</v>
      </c>
      <c r="C161" s="102" t="s">
        <v>50</v>
      </c>
      <c r="D161" s="103">
        <v>4</v>
      </c>
      <c r="E161" s="103">
        <v>0</v>
      </c>
      <c r="F161" s="103">
        <v>4</v>
      </c>
      <c r="G161" s="103">
        <v>0</v>
      </c>
      <c r="H161" s="103">
        <v>2</v>
      </c>
      <c r="I161" s="103">
        <v>2</v>
      </c>
      <c r="J161" s="103">
        <v>0</v>
      </c>
    </row>
    <row r="162" spans="1:10" x14ac:dyDescent="0.2">
      <c r="A162" s="96">
        <v>2016</v>
      </c>
      <c r="B162" s="97" t="s">
        <v>76</v>
      </c>
      <c r="C162" s="98" t="s">
        <v>57</v>
      </c>
      <c r="D162" s="99">
        <v>1</v>
      </c>
      <c r="E162" s="99">
        <v>0</v>
      </c>
      <c r="F162" s="99">
        <v>1</v>
      </c>
      <c r="G162" s="99">
        <v>0</v>
      </c>
      <c r="H162" s="99">
        <v>0</v>
      </c>
      <c r="I162" s="99">
        <v>1</v>
      </c>
      <c r="J162" s="99">
        <v>0</v>
      </c>
    </row>
    <row r="163" spans="1:10" x14ac:dyDescent="0.2">
      <c r="A163" s="100">
        <v>2016</v>
      </c>
      <c r="B163" s="101" t="s">
        <v>77</v>
      </c>
      <c r="C163" s="102" t="s">
        <v>55</v>
      </c>
      <c r="D163" s="103">
        <v>2</v>
      </c>
      <c r="E163" s="103">
        <v>2</v>
      </c>
      <c r="F163" s="103">
        <v>0</v>
      </c>
      <c r="G163" s="103">
        <v>0</v>
      </c>
      <c r="H163" s="103">
        <v>0</v>
      </c>
      <c r="I163" s="103">
        <v>2</v>
      </c>
      <c r="J163" s="103">
        <v>0</v>
      </c>
    </row>
    <row r="164" spans="1:10" x14ac:dyDescent="0.2">
      <c r="A164" s="96">
        <v>2016</v>
      </c>
      <c r="B164" s="97" t="s">
        <v>77</v>
      </c>
      <c r="C164" s="98" t="s">
        <v>50</v>
      </c>
      <c r="D164" s="99">
        <v>7</v>
      </c>
      <c r="E164" s="99">
        <v>7</v>
      </c>
      <c r="F164" s="99">
        <v>0</v>
      </c>
      <c r="G164" s="99">
        <v>0</v>
      </c>
      <c r="H164" s="99">
        <v>3</v>
      </c>
      <c r="I164" s="99">
        <v>4</v>
      </c>
      <c r="J164" s="99">
        <v>0</v>
      </c>
    </row>
    <row r="165" spans="1:10" x14ac:dyDescent="0.2">
      <c r="A165" s="100">
        <v>2016</v>
      </c>
      <c r="B165" s="101" t="s">
        <v>77</v>
      </c>
      <c r="C165" s="102" t="s">
        <v>60</v>
      </c>
      <c r="D165" s="103">
        <v>1</v>
      </c>
      <c r="E165" s="103">
        <v>1</v>
      </c>
      <c r="F165" s="103">
        <v>0</v>
      </c>
      <c r="G165" s="103">
        <v>0</v>
      </c>
      <c r="H165" s="103">
        <v>1</v>
      </c>
      <c r="I165" s="103">
        <v>0</v>
      </c>
      <c r="J165" s="103">
        <v>0</v>
      </c>
    </row>
    <row r="166" spans="1:10" x14ac:dyDescent="0.2">
      <c r="A166" s="96">
        <v>2016</v>
      </c>
      <c r="B166" s="97" t="s">
        <v>77</v>
      </c>
      <c r="C166" s="98" t="s">
        <v>52</v>
      </c>
      <c r="D166" s="99">
        <v>2</v>
      </c>
      <c r="E166" s="99">
        <v>2</v>
      </c>
      <c r="F166" s="99">
        <v>0</v>
      </c>
      <c r="G166" s="99">
        <v>0</v>
      </c>
      <c r="H166" s="99">
        <v>1</v>
      </c>
      <c r="I166" s="99">
        <v>1</v>
      </c>
      <c r="J166" s="99">
        <v>0</v>
      </c>
    </row>
    <row r="167" spans="1:10" x14ac:dyDescent="0.2">
      <c r="A167" s="100">
        <v>2017</v>
      </c>
      <c r="B167" s="101" t="s">
        <v>66</v>
      </c>
      <c r="C167" s="102" t="s">
        <v>50</v>
      </c>
      <c r="D167" s="103">
        <v>1</v>
      </c>
      <c r="E167" s="103">
        <v>1</v>
      </c>
      <c r="F167" s="103">
        <v>0</v>
      </c>
      <c r="G167" s="103">
        <v>0</v>
      </c>
      <c r="H167" s="103">
        <v>1</v>
      </c>
      <c r="I167" s="103">
        <v>0</v>
      </c>
      <c r="J167" s="103">
        <v>0</v>
      </c>
    </row>
    <row r="168" spans="1:10" x14ac:dyDescent="0.2">
      <c r="A168" s="96">
        <v>2017</v>
      </c>
      <c r="B168" s="97" t="s">
        <v>66</v>
      </c>
      <c r="C168" s="98" t="s">
        <v>59</v>
      </c>
      <c r="D168" s="99">
        <v>3</v>
      </c>
      <c r="E168" s="99">
        <v>3</v>
      </c>
      <c r="F168" s="99">
        <v>0</v>
      </c>
      <c r="G168" s="99">
        <v>0</v>
      </c>
      <c r="H168" s="99">
        <v>2</v>
      </c>
      <c r="I168" s="99">
        <v>1</v>
      </c>
      <c r="J168" s="99">
        <v>0</v>
      </c>
    </row>
    <row r="169" spans="1:10" x14ac:dyDescent="0.2">
      <c r="A169" s="100">
        <v>2017</v>
      </c>
      <c r="B169" s="101" t="s">
        <v>68</v>
      </c>
      <c r="C169" s="102" t="s">
        <v>50</v>
      </c>
      <c r="D169" s="103">
        <v>8</v>
      </c>
      <c r="E169" s="103">
        <v>7</v>
      </c>
      <c r="F169" s="103">
        <v>1</v>
      </c>
      <c r="G169" s="103">
        <v>0</v>
      </c>
      <c r="H169" s="103">
        <v>6</v>
      </c>
      <c r="I169" s="103">
        <v>2</v>
      </c>
      <c r="J169" s="103">
        <v>0</v>
      </c>
    </row>
    <row r="170" spans="1:10" x14ac:dyDescent="0.2">
      <c r="A170" s="96">
        <v>2017</v>
      </c>
      <c r="B170" s="97" t="s">
        <v>69</v>
      </c>
      <c r="C170" s="98" t="s">
        <v>55</v>
      </c>
      <c r="D170" s="99">
        <v>1</v>
      </c>
      <c r="E170" s="99">
        <v>0</v>
      </c>
      <c r="F170" s="99">
        <v>1</v>
      </c>
      <c r="G170" s="99">
        <v>0</v>
      </c>
      <c r="H170" s="99">
        <v>0</v>
      </c>
      <c r="I170" s="99">
        <v>1</v>
      </c>
      <c r="J170" s="99">
        <v>0</v>
      </c>
    </row>
    <row r="171" spans="1:10" x14ac:dyDescent="0.2">
      <c r="A171" s="100">
        <v>2017</v>
      </c>
      <c r="B171" s="101" t="s">
        <v>69</v>
      </c>
      <c r="C171" s="102" t="s">
        <v>50</v>
      </c>
      <c r="D171" s="103">
        <v>2</v>
      </c>
      <c r="E171" s="103">
        <v>2</v>
      </c>
      <c r="F171" s="103">
        <v>0</v>
      </c>
      <c r="G171" s="103">
        <v>0</v>
      </c>
      <c r="H171" s="103">
        <v>0</v>
      </c>
      <c r="I171" s="103">
        <v>2</v>
      </c>
      <c r="J171" s="103">
        <v>0</v>
      </c>
    </row>
    <row r="172" spans="1:10" x14ac:dyDescent="0.2">
      <c r="A172" s="96">
        <v>2017</v>
      </c>
      <c r="B172" s="97" t="s">
        <v>69</v>
      </c>
      <c r="C172" s="98" t="s">
        <v>48</v>
      </c>
      <c r="D172" s="99">
        <v>5</v>
      </c>
      <c r="E172" s="99">
        <v>2</v>
      </c>
      <c r="F172" s="99">
        <v>3</v>
      </c>
      <c r="G172" s="99">
        <v>0</v>
      </c>
      <c r="H172" s="99">
        <v>4</v>
      </c>
      <c r="I172" s="99">
        <v>1</v>
      </c>
      <c r="J172" s="99">
        <v>0</v>
      </c>
    </row>
    <row r="173" spans="1:10" x14ac:dyDescent="0.2">
      <c r="A173" s="100">
        <v>2017</v>
      </c>
      <c r="B173" s="101" t="s">
        <v>69</v>
      </c>
      <c r="C173" s="102" t="s">
        <v>51</v>
      </c>
      <c r="D173" s="103">
        <v>5</v>
      </c>
      <c r="E173" s="103">
        <v>2</v>
      </c>
      <c r="F173" s="103">
        <v>3</v>
      </c>
      <c r="G173" s="103">
        <v>0</v>
      </c>
      <c r="H173" s="103">
        <v>4</v>
      </c>
      <c r="I173" s="103">
        <v>1</v>
      </c>
      <c r="J173" s="103">
        <v>0</v>
      </c>
    </row>
    <row r="174" spans="1:10" x14ac:dyDescent="0.2">
      <c r="A174" s="96">
        <v>2017</v>
      </c>
      <c r="B174" s="97" t="s">
        <v>69</v>
      </c>
      <c r="C174" s="98" t="s">
        <v>161</v>
      </c>
      <c r="D174" s="99">
        <v>1</v>
      </c>
      <c r="E174" s="99">
        <v>1</v>
      </c>
      <c r="F174" s="99">
        <v>0</v>
      </c>
      <c r="G174" s="99">
        <v>0</v>
      </c>
      <c r="H174" s="99">
        <v>1</v>
      </c>
      <c r="I174" s="99">
        <v>0</v>
      </c>
      <c r="J174" s="99">
        <v>0</v>
      </c>
    </row>
    <row r="175" spans="1:10" x14ac:dyDescent="0.2">
      <c r="A175" s="100">
        <v>2017</v>
      </c>
      <c r="B175" s="101" t="s">
        <v>70</v>
      </c>
      <c r="C175" s="102" t="s">
        <v>50</v>
      </c>
      <c r="D175" s="103">
        <v>2</v>
      </c>
      <c r="E175" s="103">
        <v>2</v>
      </c>
      <c r="F175" s="103">
        <v>0</v>
      </c>
      <c r="G175" s="103">
        <v>0</v>
      </c>
      <c r="H175" s="103">
        <v>0</v>
      </c>
      <c r="I175" s="103">
        <v>2</v>
      </c>
      <c r="J175" s="103">
        <v>0</v>
      </c>
    </row>
    <row r="176" spans="1:10" x14ac:dyDescent="0.2">
      <c r="A176" s="96">
        <v>2017</v>
      </c>
      <c r="B176" s="97" t="s">
        <v>70</v>
      </c>
      <c r="C176" s="98" t="s">
        <v>48</v>
      </c>
      <c r="D176" s="99">
        <v>3</v>
      </c>
      <c r="E176" s="99">
        <v>3</v>
      </c>
      <c r="F176" s="99">
        <v>0</v>
      </c>
      <c r="G176" s="99">
        <v>0</v>
      </c>
      <c r="H176" s="99">
        <v>2</v>
      </c>
      <c r="I176" s="99">
        <v>1</v>
      </c>
      <c r="J176" s="99">
        <v>0</v>
      </c>
    </row>
    <row r="177" spans="1:10" x14ac:dyDescent="0.2">
      <c r="A177" s="100">
        <v>2017</v>
      </c>
      <c r="B177" s="101" t="s">
        <v>70</v>
      </c>
      <c r="C177" s="102" t="s">
        <v>51</v>
      </c>
      <c r="D177" s="103">
        <v>3</v>
      </c>
      <c r="E177" s="103">
        <v>3</v>
      </c>
      <c r="F177" s="103">
        <v>0</v>
      </c>
      <c r="G177" s="103">
        <v>0</v>
      </c>
      <c r="H177" s="103">
        <v>2</v>
      </c>
      <c r="I177" s="103">
        <v>1</v>
      </c>
      <c r="J177" s="103">
        <v>0</v>
      </c>
    </row>
    <row r="178" spans="1:10" x14ac:dyDescent="0.2">
      <c r="A178" s="96">
        <v>2017</v>
      </c>
      <c r="B178" s="97" t="s">
        <v>70</v>
      </c>
      <c r="C178" s="98" t="s">
        <v>49</v>
      </c>
      <c r="D178" s="99">
        <v>3</v>
      </c>
      <c r="E178" s="99">
        <v>3</v>
      </c>
      <c r="F178" s="99">
        <v>0</v>
      </c>
      <c r="G178" s="99">
        <v>0</v>
      </c>
      <c r="H178" s="99">
        <v>3</v>
      </c>
      <c r="I178" s="99">
        <v>0</v>
      </c>
      <c r="J178" s="99">
        <v>0</v>
      </c>
    </row>
    <row r="179" spans="1:10" x14ac:dyDescent="0.2">
      <c r="A179" s="100">
        <v>2017</v>
      </c>
      <c r="B179" s="101" t="s">
        <v>71</v>
      </c>
      <c r="C179" s="102" t="s">
        <v>50</v>
      </c>
      <c r="D179" s="103">
        <v>10</v>
      </c>
      <c r="E179" s="103">
        <v>9</v>
      </c>
      <c r="F179" s="103">
        <v>1</v>
      </c>
      <c r="G179" s="103">
        <v>0</v>
      </c>
      <c r="H179" s="103">
        <v>2</v>
      </c>
      <c r="I179" s="103">
        <v>8</v>
      </c>
      <c r="J179" s="103">
        <v>0</v>
      </c>
    </row>
    <row r="180" spans="1:10" x14ac:dyDescent="0.2">
      <c r="A180" s="96">
        <v>2017</v>
      </c>
      <c r="B180" s="97" t="s">
        <v>71</v>
      </c>
      <c r="C180" s="98" t="s">
        <v>48</v>
      </c>
      <c r="D180" s="99">
        <v>4</v>
      </c>
      <c r="E180" s="99">
        <v>2</v>
      </c>
      <c r="F180" s="99">
        <v>2</v>
      </c>
      <c r="G180" s="99">
        <v>0</v>
      </c>
      <c r="H180" s="99">
        <v>1</v>
      </c>
      <c r="I180" s="99">
        <v>3</v>
      </c>
      <c r="J180" s="99">
        <v>0</v>
      </c>
    </row>
    <row r="181" spans="1:10" x14ac:dyDescent="0.2">
      <c r="A181" s="100">
        <v>2017</v>
      </c>
      <c r="B181" s="101" t="s">
        <v>71</v>
      </c>
      <c r="C181" s="102" t="s">
        <v>51</v>
      </c>
      <c r="D181" s="103">
        <v>3</v>
      </c>
      <c r="E181" s="103">
        <v>2</v>
      </c>
      <c r="F181" s="103">
        <v>1</v>
      </c>
      <c r="G181" s="103">
        <v>0</v>
      </c>
      <c r="H181" s="103">
        <v>1</v>
      </c>
      <c r="I181" s="103">
        <v>2</v>
      </c>
      <c r="J181" s="103">
        <v>0</v>
      </c>
    </row>
    <row r="182" spans="1:10" x14ac:dyDescent="0.2">
      <c r="A182" s="96">
        <v>2017</v>
      </c>
      <c r="B182" s="97" t="s">
        <v>71</v>
      </c>
      <c r="C182" s="106" t="s">
        <v>56</v>
      </c>
      <c r="D182" s="99">
        <v>1</v>
      </c>
      <c r="E182" s="99">
        <v>0</v>
      </c>
      <c r="F182" s="99">
        <v>1</v>
      </c>
      <c r="G182" s="99">
        <v>0</v>
      </c>
      <c r="H182" s="99">
        <v>0</v>
      </c>
      <c r="I182" s="99">
        <v>1</v>
      </c>
      <c r="J182" s="99">
        <v>0</v>
      </c>
    </row>
    <row r="183" spans="1:10" x14ac:dyDescent="0.2">
      <c r="A183" s="100">
        <v>2017</v>
      </c>
      <c r="B183" s="101" t="s">
        <v>71</v>
      </c>
      <c r="C183" s="102" t="s">
        <v>49</v>
      </c>
      <c r="D183" s="103">
        <v>3</v>
      </c>
      <c r="E183" s="103">
        <v>0</v>
      </c>
      <c r="F183" s="103">
        <v>3</v>
      </c>
      <c r="G183" s="103">
        <v>0</v>
      </c>
      <c r="H183" s="103">
        <v>1</v>
      </c>
      <c r="I183" s="103">
        <v>2</v>
      </c>
      <c r="J183" s="103">
        <v>0</v>
      </c>
    </row>
    <row r="184" spans="1:10" x14ac:dyDescent="0.2">
      <c r="A184" s="96">
        <v>2017</v>
      </c>
      <c r="B184" s="97" t="s">
        <v>72</v>
      </c>
      <c r="C184" s="98" t="s">
        <v>55</v>
      </c>
      <c r="D184" s="99">
        <v>1</v>
      </c>
      <c r="E184" s="99">
        <v>0</v>
      </c>
      <c r="F184" s="99">
        <v>1</v>
      </c>
      <c r="G184" s="99">
        <v>0</v>
      </c>
      <c r="H184" s="99">
        <v>1</v>
      </c>
      <c r="I184" s="99">
        <v>0</v>
      </c>
      <c r="J184" s="99">
        <v>0</v>
      </c>
    </row>
    <row r="185" spans="1:10" x14ac:dyDescent="0.2">
      <c r="A185" s="100">
        <v>2017</v>
      </c>
      <c r="B185" s="101" t="s">
        <v>72</v>
      </c>
      <c r="C185" s="102" t="s">
        <v>50</v>
      </c>
      <c r="D185" s="103">
        <v>1</v>
      </c>
      <c r="E185" s="103">
        <v>1</v>
      </c>
      <c r="F185" s="103">
        <v>0</v>
      </c>
      <c r="G185" s="103">
        <v>0</v>
      </c>
      <c r="H185" s="103">
        <v>0</v>
      </c>
      <c r="I185" s="103">
        <v>1</v>
      </c>
      <c r="J185" s="103">
        <v>0</v>
      </c>
    </row>
    <row r="186" spans="1:10" x14ac:dyDescent="0.2">
      <c r="A186" s="96">
        <v>2017</v>
      </c>
      <c r="B186" s="97" t="s">
        <v>72</v>
      </c>
      <c r="C186" s="98" t="s">
        <v>48</v>
      </c>
      <c r="D186" s="99">
        <v>1</v>
      </c>
      <c r="E186" s="99">
        <v>1</v>
      </c>
      <c r="F186" s="99">
        <v>0</v>
      </c>
      <c r="G186" s="99">
        <v>0</v>
      </c>
      <c r="H186" s="99">
        <v>0</v>
      </c>
      <c r="I186" s="99">
        <v>1</v>
      </c>
      <c r="J186" s="99">
        <v>0</v>
      </c>
    </row>
    <row r="187" spans="1:10" x14ac:dyDescent="0.2">
      <c r="A187" s="100">
        <v>2017</v>
      </c>
      <c r="B187" s="101" t="s">
        <v>72</v>
      </c>
      <c r="C187" s="102" t="s">
        <v>51</v>
      </c>
      <c r="D187" s="103">
        <v>1</v>
      </c>
      <c r="E187" s="103">
        <v>1</v>
      </c>
      <c r="F187" s="103">
        <v>0</v>
      </c>
      <c r="G187" s="103">
        <v>0</v>
      </c>
      <c r="H187" s="103">
        <v>0</v>
      </c>
      <c r="I187" s="103">
        <v>1</v>
      </c>
      <c r="J187" s="103">
        <v>0</v>
      </c>
    </row>
    <row r="188" spans="1:10" x14ac:dyDescent="0.2">
      <c r="A188" s="96">
        <v>2017</v>
      </c>
      <c r="B188" s="97" t="s">
        <v>72</v>
      </c>
      <c r="C188" s="98" t="s">
        <v>49</v>
      </c>
      <c r="D188" s="99">
        <v>3</v>
      </c>
      <c r="E188" s="99">
        <v>1</v>
      </c>
      <c r="F188" s="99">
        <v>2</v>
      </c>
      <c r="G188" s="99">
        <v>0</v>
      </c>
      <c r="H188" s="99">
        <v>1</v>
      </c>
      <c r="I188" s="99">
        <v>2</v>
      </c>
      <c r="J188" s="99">
        <v>0</v>
      </c>
    </row>
    <row r="189" spans="1:10" x14ac:dyDescent="0.2">
      <c r="A189" s="100">
        <v>2017</v>
      </c>
      <c r="B189" s="101" t="s">
        <v>72</v>
      </c>
      <c r="C189" s="102" t="s">
        <v>60</v>
      </c>
      <c r="D189" s="103">
        <v>1</v>
      </c>
      <c r="E189" s="103">
        <v>0</v>
      </c>
      <c r="F189" s="103">
        <v>1</v>
      </c>
      <c r="G189" s="103">
        <v>0</v>
      </c>
      <c r="H189" s="103">
        <v>0</v>
      </c>
      <c r="I189" s="103">
        <v>1</v>
      </c>
      <c r="J189" s="103">
        <v>0</v>
      </c>
    </row>
    <row r="190" spans="1:10" x14ac:dyDescent="0.2">
      <c r="A190" s="96">
        <v>2017</v>
      </c>
      <c r="B190" s="97" t="s">
        <v>73</v>
      </c>
      <c r="C190" s="98" t="s">
        <v>55</v>
      </c>
      <c r="D190" s="99">
        <v>2</v>
      </c>
      <c r="E190" s="99">
        <v>0</v>
      </c>
      <c r="F190" s="99">
        <v>2</v>
      </c>
      <c r="G190" s="99">
        <v>0</v>
      </c>
      <c r="H190" s="99">
        <v>1</v>
      </c>
      <c r="I190" s="99">
        <v>1</v>
      </c>
      <c r="J190" s="99">
        <v>0</v>
      </c>
    </row>
    <row r="191" spans="1:10" x14ac:dyDescent="0.2">
      <c r="A191" s="100">
        <v>2017</v>
      </c>
      <c r="B191" s="101" t="s">
        <v>73</v>
      </c>
      <c r="C191" s="102" t="s">
        <v>50</v>
      </c>
      <c r="D191" s="103">
        <v>3</v>
      </c>
      <c r="E191" s="103">
        <v>3</v>
      </c>
      <c r="F191" s="103">
        <v>0</v>
      </c>
      <c r="G191" s="103">
        <v>0</v>
      </c>
      <c r="H191" s="103">
        <v>2</v>
      </c>
      <c r="I191" s="103">
        <v>1</v>
      </c>
      <c r="J191" s="103">
        <v>0</v>
      </c>
    </row>
    <row r="192" spans="1:10" x14ac:dyDescent="0.2">
      <c r="A192" s="96">
        <v>2017</v>
      </c>
      <c r="B192" s="97" t="s">
        <v>73</v>
      </c>
      <c r="C192" s="98" t="s">
        <v>56</v>
      </c>
      <c r="D192" s="99">
        <v>1</v>
      </c>
      <c r="E192" s="99">
        <v>1</v>
      </c>
      <c r="F192" s="99">
        <v>0</v>
      </c>
      <c r="G192" s="99">
        <v>0</v>
      </c>
      <c r="H192" s="99">
        <v>0</v>
      </c>
      <c r="I192" s="99">
        <v>1</v>
      </c>
      <c r="J192" s="99">
        <v>0</v>
      </c>
    </row>
    <row r="193" spans="1:10" x14ac:dyDescent="0.2">
      <c r="A193" s="100">
        <v>2017</v>
      </c>
      <c r="B193" s="101" t="s">
        <v>73</v>
      </c>
      <c r="C193" s="102" t="s">
        <v>49</v>
      </c>
      <c r="D193" s="103">
        <v>6</v>
      </c>
      <c r="E193" s="103">
        <v>5</v>
      </c>
      <c r="F193" s="103">
        <v>1</v>
      </c>
      <c r="G193" s="103">
        <v>0</v>
      </c>
      <c r="H193" s="103">
        <v>5</v>
      </c>
      <c r="I193" s="103">
        <v>1</v>
      </c>
      <c r="J193" s="103">
        <v>0</v>
      </c>
    </row>
    <row r="194" spans="1:10" x14ac:dyDescent="0.2">
      <c r="A194" s="96">
        <v>2017</v>
      </c>
      <c r="B194" s="97" t="s">
        <v>74</v>
      </c>
      <c r="C194" s="98" t="s">
        <v>49</v>
      </c>
      <c r="D194" s="99">
        <v>2</v>
      </c>
      <c r="E194" s="99">
        <v>1</v>
      </c>
      <c r="F194" s="99">
        <v>1</v>
      </c>
      <c r="G194" s="99">
        <v>0</v>
      </c>
      <c r="H194" s="99">
        <v>1</v>
      </c>
      <c r="I194" s="99">
        <v>1</v>
      </c>
      <c r="J194" s="99">
        <v>0</v>
      </c>
    </row>
    <row r="195" spans="1:10" x14ac:dyDescent="0.2">
      <c r="A195" s="100">
        <v>2017</v>
      </c>
      <c r="B195" s="101" t="s">
        <v>74</v>
      </c>
      <c r="C195" s="102" t="s">
        <v>60</v>
      </c>
      <c r="D195" s="103">
        <v>1</v>
      </c>
      <c r="E195" s="103">
        <v>1</v>
      </c>
      <c r="F195" s="103">
        <v>0</v>
      </c>
      <c r="G195" s="103">
        <v>0</v>
      </c>
      <c r="H195" s="103">
        <v>0</v>
      </c>
      <c r="I195" s="103">
        <v>1</v>
      </c>
      <c r="J195" s="103">
        <v>0</v>
      </c>
    </row>
    <row r="196" spans="1:10" x14ac:dyDescent="0.2">
      <c r="A196" s="96">
        <v>2017</v>
      </c>
      <c r="B196" s="97" t="s">
        <v>75</v>
      </c>
      <c r="C196" s="98" t="s">
        <v>55</v>
      </c>
      <c r="D196" s="99">
        <v>3</v>
      </c>
      <c r="E196" s="99">
        <v>3</v>
      </c>
      <c r="F196" s="99">
        <v>0</v>
      </c>
      <c r="G196" s="99">
        <v>0</v>
      </c>
      <c r="H196" s="99">
        <v>1</v>
      </c>
      <c r="I196" s="99">
        <v>2</v>
      </c>
      <c r="J196" s="99">
        <v>0</v>
      </c>
    </row>
    <row r="197" spans="1:10" x14ac:dyDescent="0.2">
      <c r="A197" s="100">
        <v>2017</v>
      </c>
      <c r="B197" s="101" t="s">
        <v>75</v>
      </c>
      <c r="C197" s="102" t="s">
        <v>49</v>
      </c>
      <c r="D197" s="103">
        <v>1</v>
      </c>
      <c r="E197" s="103">
        <v>1</v>
      </c>
      <c r="F197" s="103">
        <v>0</v>
      </c>
      <c r="G197" s="103">
        <v>0</v>
      </c>
      <c r="H197" s="103">
        <v>0</v>
      </c>
      <c r="I197" s="103">
        <v>1</v>
      </c>
      <c r="J197" s="103">
        <v>0</v>
      </c>
    </row>
    <row r="198" spans="1:10" x14ac:dyDescent="0.2">
      <c r="A198" s="96">
        <v>2017</v>
      </c>
      <c r="B198" s="97" t="s">
        <v>75</v>
      </c>
      <c r="C198" s="98" t="s">
        <v>60</v>
      </c>
      <c r="D198" s="99">
        <v>1</v>
      </c>
      <c r="E198" s="99">
        <v>1</v>
      </c>
      <c r="F198" s="99">
        <v>0</v>
      </c>
      <c r="G198" s="99">
        <v>0</v>
      </c>
      <c r="H198" s="99">
        <v>1</v>
      </c>
      <c r="I198" s="99">
        <v>0</v>
      </c>
      <c r="J198" s="99">
        <v>0</v>
      </c>
    </row>
    <row r="199" spans="1:10" x14ac:dyDescent="0.2">
      <c r="A199" s="100">
        <v>2017</v>
      </c>
      <c r="B199" s="101" t="s">
        <v>76</v>
      </c>
      <c r="C199" s="102" t="s">
        <v>55</v>
      </c>
      <c r="D199" s="103">
        <v>1</v>
      </c>
      <c r="E199" s="103">
        <v>1</v>
      </c>
      <c r="F199" s="103">
        <v>0</v>
      </c>
      <c r="G199" s="103">
        <v>0</v>
      </c>
      <c r="H199" s="103">
        <v>0</v>
      </c>
      <c r="I199" s="103">
        <v>1</v>
      </c>
      <c r="J199" s="103">
        <v>0</v>
      </c>
    </row>
    <row r="200" spans="1:10" x14ac:dyDescent="0.2">
      <c r="A200" s="96">
        <v>2017</v>
      </c>
      <c r="B200" s="97" t="s">
        <v>76</v>
      </c>
      <c r="C200" s="98" t="s">
        <v>50</v>
      </c>
      <c r="D200" s="99">
        <v>4</v>
      </c>
      <c r="E200" s="99">
        <v>4</v>
      </c>
      <c r="F200" s="99">
        <v>0</v>
      </c>
      <c r="G200" s="99">
        <v>0</v>
      </c>
      <c r="H200" s="99">
        <v>0</v>
      </c>
      <c r="I200" s="99">
        <v>4</v>
      </c>
      <c r="J200" s="99">
        <v>0</v>
      </c>
    </row>
    <row r="201" spans="1:10" x14ac:dyDescent="0.2">
      <c r="A201" s="100">
        <v>2017</v>
      </c>
      <c r="B201" s="101" t="s">
        <v>76</v>
      </c>
      <c r="C201" s="102" t="s">
        <v>49</v>
      </c>
      <c r="D201" s="103">
        <v>4</v>
      </c>
      <c r="E201" s="103">
        <v>3</v>
      </c>
      <c r="F201" s="103">
        <v>1</v>
      </c>
      <c r="G201" s="103">
        <v>0</v>
      </c>
      <c r="H201" s="103">
        <v>4</v>
      </c>
      <c r="I201" s="103">
        <v>0</v>
      </c>
      <c r="J201" s="103">
        <v>0</v>
      </c>
    </row>
    <row r="202" spans="1:10" x14ac:dyDescent="0.2">
      <c r="A202" s="96">
        <v>2017</v>
      </c>
      <c r="B202" s="97" t="s">
        <v>77</v>
      </c>
      <c r="C202" s="98" t="s">
        <v>50</v>
      </c>
      <c r="D202" s="99">
        <v>3</v>
      </c>
      <c r="E202" s="99">
        <v>2</v>
      </c>
      <c r="F202" s="99">
        <v>1</v>
      </c>
      <c r="G202" s="99">
        <v>0</v>
      </c>
      <c r="H202" s="99">
        <v>1</v>
      </c>
      <c r="I202" s="99">
        <v>2</v>
      </c>
      <c r="J202" s="99">
        <v>0</v>
      </c>
    </row>
    <row r="203" spans="1:10" x14ac:dyDescent="0.2">
      <c r="A203" s="100">
        <v>2017</v>
      </c>
      <c r="B203" s="101" t="s">
        <v>77</v>
      </c>
      <c r="C203" s="102" t="s">
        <v>56</v>
      </c>
      <c r="D203" s="103">
        <v>1</v>
      </c>
      <c r="E203" s="103">
        <v>1</v>
      </c>
      <c r="F203" s="103">
        <v>0</v>
      </c>
      <c r="G203" s="103">
        <v>0</v>
      </c>
      <c r="H203" s="103">
        <v>0</v>
      </c>
      <c r="I203" s="103">
        <v>1</v>
      </c>
      <c r="J203" s="103">
        <v>0</v>
      </c>
    </row>
    <row r="204" spans="1:10" x14ac:dyDescent="0.2">
      <c r="A204" s="96">
        <v>2018</v>
      </c>
      <c r="B204" s="97" t="s">
        <v>66</v>
      </c>
      <c r="C204" s="98" t="s">
        <v>55</v>
      </c>
      <c r="D204" s="99">
        <v>2</v>
      </c>
      <c r="E204" s="99">
        <v>1</v>
      </c>
      <c r="F204" s="99">
        <v>1</v>
      </c>
      <c r="G204" s="99">
        <v>0</v>
      </c>
      <c r="H204" s="99">
        <v>0</v>
      </c>
      <c r="I204" s="99">
        <v>2</v>
      </c>
      <c r="J204" s="99">
        <v>0</v>
      </c>
    </row>
    <row r="205" spans="1:10" x14ac:dyDescent="0.2">
      <c r="A205" s="100">
        <v>2018</v>
      </c>
      <c r="B205" s="101" t="s">
        <v>66</v>
      </c>
      <c r="C205" s="102" t="s">
        <v>172</v>
      </c>
      <c r="D205" s="103">
        <v>1</v>
      </c>
      <c r="E205" s="103">
        <v>1</v>
      </c>
      <c r="F205" s="103">
        <v>0</v>
      </c>
      <c r="G205" s="103">
        <v>0</v>
      </c>
      <c r="H205" s="103">
        <v>1</v>
      </c>
      <c r="I205" s="103">
        <v>0</v>
      </c>
      <c r="J205" s="103">
        <v>0</v>
      </c>
    </row>
    <row r="206" spans="1:10" x14ac:dyDescent="0.2">
      <c r="A206" s="96">
        <v>2018</v>
      </c>
      <c r="B206" s="97" t="s">
        <v>67</v>
      </c>
      <c r="C206" s="98" t="s">
        <v>172</v>
      </c>
      <c r="D206" s="99">
        <v>16</v>
      </c>
      <c r="E206" s="99">
        <v>15</v>
      </c>
      <c r="F206" s="99">
        <v>1</v>
      </c>
      <c r="G206" s="99">
        <v>0</v>
      </c>
      <c r="H206" s="99">
        <v>15</v>
      </c>
      <c r="I206" s="99">
        <v>1</v>
      </c>
      <c r="J206" s="99">
        <v>0</v>
      </c>
    </row>
    <row r="207" spans="1:10" x14ac:dyDescent="0.2">
      <c r="A207" s="100">
        <v>2018</v>
      </c>
      <c r="B207" s="101" t="s">
        <v>67</v>
      </c>
      <c r="C207" s="102" t="s">
        <v>60</v>
      </c>
      <c r="D207" s="103">
        <v>2</v>
      </c>
      <c r="E207" s="103">
        <v>2</v>
      </c>
      <c r="F207" s="103">
        <v>0</v>
      </c>
      <c r="G207" s="103">
        <v>0</v>
      </c>
      <c r="H207" s="103">
        <v>2</v>
      </c>
      <c r="I207" s="103">
        <v>0</v>
      </c>
      <c r="J207" s="103">
        <v>0</v>
      </c>
    </row>
    <row r="208" spans="1:10" x14ac:dyDescent="0.2">
      <c r="A208" s="96">
        <v>2018</v>
      </c>
      <c r="B208" s="97" t="s">
        <v>68</v>
      </c>
      <c r="C208" s="98" t="s">
        <v>55</v>
      </c>
      <c r="D208" s="99">
        <v>1</v>
      </c>
      <c r="E208" s="99">
        <v>0</v>
      </c>
      <c r="F208" s="99">
        <v>0</v>
      </c>
      <c r="G208" s="99">
        <v>1</v>
      </c>
      <c r="H208" s="99">
        <v>0</v>
      </c>
      <c r="I208" s="99">
        <v>1</v>
      </c>
      <c r="J208" s="99">
        <v>0</v>
      </c>
    </row>
    <row r="209" spans="1:10" x14ac:dyDescent="0.2">
      <c r="A209" s="100">
        <v>2018</v>
      </c>
      <c r="B209" s="101" t="s">
        <v>68</v>
      </c>
      <c r="C209" s="102" t="s">
        <v>50</v>
      </c>
      <c r="D209" s="103">
        <v>1</v>
      </c>
      <c r="E209" s="103">
        <v>1</v>
      </c>
      <c r="F209" s="103">
        <v>0</v>
      </c>
      <c r="G209" s="103">
        <v>0</v>
      </c>
      <c r="H209" s="103">
        <v>0</v>
      </c>
      <c r="I209" s="103">
        <v>1</v>
      </c>
      <c r="J209" s="103">
        <v>0</v>
      </c>
    </row>
    <row r="210" spans="1:10" x14ac:dyDescent="0.2">
      <c r="A210" s="96">
        <v>2018</v>
      </c>
      <c r="B210" s="97" t="s">
        <v>68</v>
      </c>
      <c r="C210" s="98" t="s">
        <v>172</v>
      </c>
      <c r="D210" s="99">
        <v>18</v>
      </c>
      <c r="E210" s="99">
        <v>15</v>
      </c>
      <c r="F210" s="99">
        <v>3</v>
      </c>
      <c r="G210" s="99">
        <v>0</v>
      </c>
      <c r="H210" s="99">
        <v>18</v>
      </c>
      <c r="I210" s="99">
        <v>0</v>
      </c>
      <c r="J210" s="99">
        <v>0</v>
      </c>
    </row>
    <row r="211" spans="1:10" x14ac:dyDescent="0.2">
      <c r="A211" s="100">
        <v>2018</v>
      </c>
      <c r="B211" s="101" t="s">
        <v>68</v>
      </c>
      <c r="C211" s="102" t="s">
        <v>59</v>
      </c>
      <c r="D211" s="103">
        <v>10</v>
      </c>
      <c r="E211" s="103">
        <v>9</v>
      </c>
      <c r="F211" s="103">
        <v>1</v>
      </c>
      <c r="G211" s="103">
        <v>0</v>
      </c>
      <c r="H211" s="103">
        <v>0</v>
      </c>
      <c r="I211" s="103">
        <v>10</v>
      </c>
      <c r="J211" s="103">
        <v>0</v>
      </c>
    </row>
    <row r="212" spans="1:10" x14ac:dyDescent="0.2">
      <c r="A212" s="96">
        <v>2018</v>
      </c>
      <c r="B212" s="97" t="s">
        <v>69</v>
      </c>
      <c r="C212" s="98" t="s">
        <v>50</v>
      </c>
      <c r="D212" s="99">
        <v>4</v>
      </c>
      <c r="E212" s="99">
        <v>3</v>
      </c>
      <c r="F212" s="99">
        <v>1</v>
      </c>
      <c r="G212" s="99">
        <v>0</v>
      </c>
      <c r="H212" s="99">
        <v>2</v>
      </c>
      <c r="I212" s="99">
        <v>2</v>
      </c>
      <c r="J212" s="99">
        <v>0</v>
      </c>
    </row>
    <row r="213" spans="1:10" x14ac:dyDescent="0.2">
      <c r="A213" s="100">
        <v>2018</v>
      </c>
      <c r="B213" s="101" t="s">
        <v>69</v>
      </c>
      <c r="C213" s="102" t="s">
        <v>48</v>
      </c>
      <c r="D213" s="103">
        <v>1</v>
      </c>
      <c r="E213" s="103">
        <v>0</v>
      </c>
      <c r="F213" s="103">
        <v>1</v>
      </c>
      <c r="G213" s="103">
        <v>0</v>
      </c>
      <c r="H213" s="103">
        <v>1</v>
      </c>
      <c r="I213" s="103">
        <v>0</v>
      </c>
      <c r="J213" s="103">
        <v>0</v>
      </c>
    </row>
    <row r="214" spans="1:10" x14ac:dyDescent="0.2">
      <c r="A214" s="96">
        <v>2018</v>
      </c>
      <c r="B214" s="97" t="s">
        <v>69</v>
      </c>
      <c r="C214" s="98" t="s">
        <v>51</v>
      </c>
      <c r="D214" s="99">
        <v>1</v>
      </c>
      <c r="E214" s="99">
        <v>0</v>
      </c>
      <c r="F214" s="99">
        <v>1</v>
      </c>
      <c r="G214" s="99">
        <v>0</v>
      </c>
      <c r="H214" s="99">
        <v>1</v>
      </c>
      <c r="I214" s="99">
        <v>0</v>
      </c>
      <c r="J214" s="99">
        <v>0</v>
      </c>
    </row>
    <row r="215" spans="1:10" x14ac:dyDescent="0.2">
      <c r="A215" s="100">
        <v>2018</v>
      </c>
      <c r="B215" s="101" t="s">
        <v>69</v>
      </c>
      <c r="C215" s="102" t="s">
        <v>172</v>
      </c>
      <c r="D215" s="103">
        <v>7</v>
      </c>
      <c r="E215" s="103">
        <v>6</v>
      </c>
      <c r="F215" s="103">
        <v>1</v>
      </c>
      <c r="G215" s="103">
        <v>0</v>
      </c>
      <c r="H215" s="103">
        <v>7</v>
      </c>
      <c r="I215" s="103">
        <v>0</v>
      </c>
      <c r="J215" s="103">
        <v>0</v>
      </c>
    </row>
    <row r="216" spans="1:10" x14ac:dyDescent="0.2">
      <c r="A216" s="96">
        <v>2018</v>
      </c>
      <c r="B216" s="97" t="s">
        <v>69</v>
      </c>
      <c r="C216" s="98" t="s">
        <v>60</v>
      </c>
      <c r="D216" s="99">
        <v>3</v>
      </c>
      <c r="E216" s="99">
        <v>2</v>
      </c>
      <c r="F216" s="99">
        <v>1</v>
      </c>
      <c r="G216" s="99">
        <v>0</v>
      </c>
      <c r="H216" s="99">
        <v>3</v>
      </c>
      <c r="I216" s="99">
        <v>0</v>
      </c>
      <c r="J216" s="99">
        <v>0</v>
      </c>
    </row>
    <row r="217" spans="1:10" x14ac:dyDescent="0.2">
      <c r="A217" s="100">
        <v>2018</v>
      </c>
      <c r="B217" s="101" t="s">
        <v>70</v>
      </c>
      <c r="C217" s="102" t="s">
        <v>50</v>
      </c>
      <c r="D217" s="103">
        <v>2</v>
      </c>
      <c r="E217" s="103">
        <v>2</v>
      </c>
      <c r="F217" s="103">
        <v>0</v>
      </c>
      <c r="G217" s="103">
        <v>0</v>
      </c>
      <c r="H217" s="103">
        <v>1</v>
      </c>
      <c r="I217" s="103">
        <v>1</v>
      </c>
      <c r="J217" s="103">
        <v>0</v>
      </c>
    </row>
    <row r="218" spans="1:10" x14ac:dyDescent="0.2">
      <c r="A218" s="96">
        <v>2018</v>
      </c>
      <c r="B218" s="97" t="s">
        <v>70</v>
      </c>
      <c r="C218" s="98" t="s">
        <v>172</v>
      </c>
      <c r="D218" s="99">
        <v>5</v>
      </c>
      <c r="E218" s="99">
        <v>4</v>
      </c>
      <c r="F218" s="99">
        <v>1</v>
      </c>
      <c r="G218" s="99">
        <v>0</v>
      </c>
      <c r="H218" s="99">
        <v>4</v>
      </c>
      <c r="I218" s="99">
        <v>1</v>
      </c>
      <c r="J218" s="99">
        <v>0</v>
      </c>
    </row>
    <row r="219" spans="1:10" x14ac:dyDescent="0.2">
      <c r="A219" s="100">
        <v>2018</v>
      </c>
      <c r="B219" s="101" t="s">
        <v>70</v>
      </c>
      <c r="C219" s="102" t="s">
        <v>49</v>
      </c>
      <c r="D219" s="103">
        <v>2</v>
      </c>
      <c r="E219" s="103">
        <v>2</v>
      </c>
      <c r="F219" s="103">
        <v>0</v>
      </c>
      <c r="G219" s="103">
        <v>0</v>
      </c>
      <c r="H219" s="103">
        <v>1</v>
      </c>
      <c r="I219" s="103">
        <v>1</v>
      </c>
      <c r="J219" s="103">
        <v>0</v>
      </c>
    </row>
    <row r="220" spans="1:10" x14ac:dyDescent="0.2">
      <c r="A220" s="96">
        <v>2018</v>
      </c>
      <c r="B220" s="97" t="s">
        <v>71</v>
      </c>
      <c r="C220" s="98" t="s">
        <v>55</v>
      </c>
      <c r="D220" s="99">
        <v>1</v>
      </c>
      <c r="E220" s="99">
        <v>1</v>
      </c>
      <c r="F220" s="99">
        <v>0</v>
      </c>
      <c r="G220" s="99">
        <v>0</v>
      </c>
      <c r="H220" s="99">
        <v>0</v>
      </c>
      <c r="I220" s="99">
        <v>1</v>
      </c>
      <c r="J220" s="99">
        <v>0</v>
      </c>
    </row>
    <row r="221" spans="1:10" x14ac:dyDescent="0.2">
      <c r="A221" s="100">
        <v>2018</v>
      </c>
      <c r="B221" s="101" t="s">
        <v>71</v>
      </c>
      <c r="C221" s="102" t="s">
        <v>172</v>
      </c>
      <c r="D221" s="103">
        <v>2</v>
      </c>
      <c r="E221" s="103">
        <v>1</v>
      </c>
      <c r="F221" s="103">
        <v>1</v>
      </c>
      <c r="G221" s="103">
        <v>0</v>
      </c>
      <c r="H221" s="103">
        <v>2</v>
      </c>
      <c r="I221" s="103">
        <v>0</v>
      </c>
      <c r="J221" s="103">
        <v>0</v>
      </c>
    </row>
    <row r="222" spans="1:10" x14ac:dyDescent="0.2">
      <c r="A222" s="96">
        <v>2018</v>
      </c>
      <c r="B222" s="97" t="s">
        <v>71</v>
      </c>
      <c r="C222" s="98" t="s">
        <v>60</v>
      </c>
      <c r="D222" s="99">
        <v>1</v>
      </c>
      <c r="E222" s="99">
        <v>0</v>
      </c>
      <c r="F222" s="99">
        <v>1</v>
      </c>
      <c r="G222" s="99">
        <v>0</v>
      </c>
      <c r="H222" s="99">
        <v>1</v>
      </c>
      <c r="I222" s="99">
        <v>0</v>
      </c>
      <c r="J222" s="99">
        <v>0</v>
      </c>
    </row>
    <row r="223" spans="1:10" x14ac:dyDescent="0.2">
      <c r="A223" s="100">
        <v>2018</v>
      </c>
      <c r="B223" s="101" t="s">
        <v>72</v>
      </c>
      <c r="C223" s="102" t="s">
        <v>56</v>
      </c>
      <c r="D223" s="103">
        <v>1</v>
      </c>
      <c r="E223" s="103">
        <v>1</v>
      </c>
      <c r="F223" s="103">
        <v>0</v>
      </c>
      <c r="G223" s="103">
        <v>0</v>
      </c>
      <c r="H223" s="103">
        <v>1</v>
      </c>
      <c r="I223" s="103">
        <v>0</v>
      </c>
      <c r="J223" s="103">
        <v>0</v>
      </c>
    </row>
    <row r="224" spans="1:10" x14ac:dyDescent="0.2">
      <c r="A224" s="96">
        <v>2018</v>
      </c>
      <c r="B224" s="97" t="s">
        <v>72</v>
      </c>
      <c r="C224" s="98" t="s">
        <v>56</v>
      </c>
      <c r="D224" s="99">
        <v>1</v>
      </c>
      <c r="E224" s="99">
        <v>1</v>
      </c>
      <c r="F224" s="99">
        <v>0</v>
      </c>
      <c r="G224" s="99">
        <v>0</v>
      </c>
      <c r="H224" s="99">
        <v>1</v>
      </c>
      <c r="I224" s="99">
        <v>0</v>
      </c>
      <c r="J224" s="99">
        <v>0</v>
      </c>
    </row>
    <row r="225" spans="1:10" x14ac:dyDescent="0.2">
      <c r="A225" s="100">
        <v>2018</v>
      </c>
      <c r="B225" s="101" t="s">
        <v>73</v>
      </c>
      <c r="C225" s="102" t="s">
        <v>56</v>
      </c>
      <c r="D225" s="103">
        <v>1</v>
      </c>
      <c r="E225" s="103">
        <v>1</v>
      </c>
      <c r="F225" s="103">
        <v>0</v>
      </c>
      <c r="G225" s="103">
        <v>0</v>
      </c>
      <c r="H225" s="103">
        <v>1</v>
      </c>
      <c r="I225" s="103">
        <v>0</v>
      </c>
      <c r="J225" s="103">
        <v>0</v>
      </c>
    </row>
    <row r="226" spans="1:10" x14ac:dyDescent="0.2">
      <c r="A226" s="96">
        <v>2018</v>
      </c>
      <c r="B226" s="97" t="s">
        <v>74</v>
      </c>
      <c r="C226" s="98" t="s">
        <v>55</v>
      </c>
      <c r="D226" s="99">
        <v>4</v>
      </c>
      <c r="E226" s="99">
        <v>2</v>
      </c>
      <c r="F226" s="99">
        <v>2</v>
      </c>
      <c r="G226" s="99">
        <v>0</v>
      </c>
      <c r="H226" s="99">
        <v>2</v>
      </c>
      <c r="I226" s="99">
        <v>2</v>
      </c>
      <c r="J226" s="99">
        <v>0</v>
      </c>
    </row>
    <row r="227" spans="1:10" x14ac:dyDescent="0.2">
      <c r="A227" s="100">
        <v>2018</v>
      </c>
      <c r="B227" s="101" t="s">
        <v>74</v>
      </c>
      <c r="C227" s="102" t="s">
        <v>60</v>
      </c>
      <c r="D227" s="103">
        <v>1</v>
      </c>
      <c r="E227" s="103">
        <v>1</v>
      </c>
      <c r="F227" s="103">
        <v>0</v>
      </c>
      <c r="G227" s="103">
        <v>0</v>
      </c>
      <c r="H227" s="103">
        <v>1</v>
      </c>
      <c r="I227" s="103">
        <v>0</v>
      </c>
      <c r="J227" s="103">
        <v>0</v>
      </c>
    </row>
    <row r="228" spans="1:10" x14ac:dyDescent="0.2">
      <c r="A228" s="96">
        <v>2018</v>
      </c>
      <c r="B228" s="97" t="s">
        <v>74</v>
      </c>
      <c r="C228" s="98" t="s">
        <v>59</v>
      </c>
      <c r="D228" s="99">
        <v>1</v>
      </c>
      <c r="E228" s="99">
        <v>0</v>
      </c>
      <c r="F228" s="99">
        <v>1</v>
      </c>
      <c r="G228" s="99">
        <v>0</v>
      </c>
      <c r="H228" s="99">
        <v>1</v>
      </c>
      <c r="I228" s="99">
        <v>0</v>
      </c>
      <c r="J228" s="99">
        <v>0</v>
      </c>
    </row>
    <row r="229" spans="1:10" x14ac:dyDescent="0.2">
      <c r="A229" s="100">
        <v>2018</v>
      </c>
      <c r="B229" s="101" t="s">
        <v>75</v>
      </c>
      <c r="C229" s="102" t="s">
        <v>60</v>
      </c>
      <c r="D229" s="103">
        <v>1</v>
      </c>
      <c r="E229" s="103">
        <v>0</v>
      </c>
      <c r="F229" s="103">
        <v>1</v>
      </c>
      <c r="G229" s="103">
        <v>0</v>
      </c>
      <c r="H229" s="103">
        <v>0</v>
      </c>
      <c r="I229" s="103">
        <v>1</v>
      </c>
      <c r="J229" s="103">
        <v>0</v>
      </c>
    </row>
    <row r="230" spans="1:10" x14ac:dyDescent="0.2">
      <c r="A230" s="96">
        <v>2018</v>
      </c>
      <c r="B230" s="97" t="s">
        <v>77</v>
      </c>
      <c r="C230" s="98" t="s">
        <v>55</v>
      </c>
      <c r="D230" s="99">
        <v>1</v>
      </c>
      <c r="E230" s="99">
        <v>1</v>
      </c>
      <c r="F230" s="99">
        <v>0</v>
      </c>
      <c r="G230" s="99">
        <v>0</v>
      </c>
      <c r="H230" s="99">
        <v>0</v>
      </c>
      <c r="I230" s="99">
        <v>1</v>
      </c>
      <c r="J230" s="99">
        <v>0</v>
      </c>
    </row>
    <row r="231" spans="1:10" x14ac:dyDescent="0.2">
      <c r="A231" s="100">
        <v>2018</v>
      </c>
      <c r="B231" s="101" t="s">
        <v>77</v>
      </c>
      <c r="C231" s="102" t="s">
        <v>50</v>
      </c>
      <c r="D231" s="103">
        <v>1</v>
      </c>
      <c r="E231" s="103">
        <v>1</v>
      </c>
      <c r="F231" s="103">
        <v>0</v>
      </c>
      <c r="G231" s="103">
        <v>0</v>
      </c>
      <c r="H231" s="103">
        <v>1</v>
      </c>
      <c r="I231" s="103">
        <v>0</v>
      </c>
      <c r="J231" s="103">
        <v>0</v>
      </c>
    </row>
    <row r="232" spans="1:10" x14ac:dyDescent="0.2">
      <c r="A232" s="96">
        <v>2019</v>
      </c>
      <c r="B232" s="97" t="s">
        <v>66</v>
      </c>
      <c r="C232" s="98" t="s">
        <v>55</v>
      </c>
      <c r="D232" s="99">
        <v>1</v>
      </c>
      <c r="E232" s="99">
        <v>0</v>
      </c>
      <c r="F232" s="99">
        <v>1</v>
      </c>
      <c r="G232" s="99">
        <v>0</v>
      </c>
      <c r="H232" s="99">
        <v>0</v>
      </c>
      <c r="I232" s="99">
        <v>1</v>
      </c>
      <c r="J232" s="99">
        <v>0</v>
      </c>
    </row>
    <row r="233" spans="1:10" x14ac:dyDescent="0.2">
      <c r="A233" s="100">
        <v>2019</v>
      </c>
      <c r="B233" s="101" t="s">
        <v>66</v>
      </c>
      <c r="C233" s="102" t="s">
        <v>56</v>
      </c>
      <c r="D233" s="103">
        <v>1</v>
      </c>
      <c r="E233" s="103">
        <v>1</v>
      </c>
      <c r="F233" s="103">
        <v>0</v>
      </c>
      <c r="G233" s="103">
        <v>0</v>
      </c>
      <c r="H233" s="103">
        <v>1</v>
      </c>
      <c r="I233" s="103">
        <v>0</v>
      </c>
      <c r="J233" s="103">
        <v>0</v>
      </c>
    </row>
    <row r="234" spans="1:10" x14ac:dyDescent="0.2">
      <c r="A234" s="96">
        <v>2019</v>
      </c>
      <c r="B234" s="97" t="s">
        <v>66</v>
      </c>
      <c r="C234" s="98" t="s">
        <v>59</v>
      </c>
      <c r="D234" s="99">
        <v>1</v>
      </c>
      <c r="E234" s="99">
        <v>1</v>
      </c>
      <c r="F234" s="99">
        <v>0</v>
      </c>
      <c r="G234" s="99">
        <v>0</v>
      </c>
      <c r="H234" s="99">
        <v>1</v>
      </c>
      <c r="I234" s="99">
        <v>0</v>
      </c>
      <c r="J234" s="99">
        <v>0</v>
      </c>
    </row>
    <row r="235" spans="1:10" x14ac:dyDescent="0.2">
      <c r="A235" s="100">
        <v>2019</v>
      </c>
      <c r="B235" s="101" t="s">
        <v>67</v>
      </c>
      <c r="C235" s="102" t="s">
        <v>55</v>
      </c>
      <c r="D235" s="103">
        <v>2</v>
      </c>
      <c r="E235" s="103">
        <v>2</v>
      </c>
      <c r="F235" s="103">
        <v>0</v>
      </c>
      <c r="G235" s="103">
        <v>0</v>
      </c>
      <c r="H235" s="103">
        <v>0</v>
      </c>
      <c r="I235" s="103">
        <v>2</v>
      </c>
      <c r="J235" s="103">
        <v>0</v>
      </c>
    </row>
    <row r="236" spans="1:10" x14ac:dyDescent="0.2">
      <c r="A236" s="96">
        <v>2019</v>
      </c>
      <c r="B236" s="97" t="s">
        <v>68</v>
      </c>
      <c r="C236" s="98" t="s">
        <v>172</v>
      </c>
      <c r="D236" s="99">
        <v>1</v>
      </c>
      <c r="E236" s="99">
        <v>1</v>
      </c>
      <c r="F236" s="99">
        <v>0</v>
      </c>
      <c r="G236" s="99">
        <v>0</v>
      </c>
      <c r="H236" s="99">
        <v>1</v>
      </c>
      <c r="I236" s="99">
        <v>0</v>
      </c>
      <c r="J236" s="99">
        <v>0</v>
      </c>
    </row>
    <row r="237" spans="1:10" x14ac:dyDescent="0.2">
      <c r="A237" s="100">
        <v>2019</v>
      </c>
      <c r="B237" s="101" t="s">
        <v>69</v>
      </c>
      <c r="C237" s="102" t="s">
        <v>55</v>
      </c>
      <c r="D237" s="103">
        <v>1</v>
      </c>
      <c r="E237" s="103">
        <v>1</v>
      </c>
      <c r="F237" s="103">
        <v>0</v>
      </c>
      <c r="G237" s="103">
        <v>0</v>
      </c>
      <c r="H237" s="103">
        <v>0</v>
      </c>
      <c r="I237" s="103">
        <v>1</v>
      </c>
      <c r="J237" s="103">
        <v>0</v>
      </c>
    </row>
    <row r="238" spans="1:10" x14ac:dyDescent="0.2">
      <c r="A238" s="96">
        <v>2019</v>
      </c>
      <c r="B238" s="97" t="s">
        <v>69</v>
      </c>
      <c r="C238" s="98" t="s">
        <v>50</v>
      </c>
      <c r="D238" s="99">
        <v>6</v>
      </c>
      <c r="E238" s="99">
        <v>4</v>
      </c>
      <c r="F238" s="99">
        <v>2</v>
      </c>
      <c r="G238" s="99">
        <v>0</v>
      </c>
      <c r="H238" s="99">
        <v>1</v>
      </c>
      <c r="I238" s="99">
        <v>5</v>
      </c>
      <c r="J238" s="99">
        <v>0</v>
      </c>
    </row>
    <row r="239" spans="1:10" x14ac:dyDescent="0.2">
      <c r="A239" s="100">
        <v>2019</v>
      </c>
      <c r="B239" s="101" t="s">
        <v>69</v>
      </c>
      <c r="C239" s="102" t="s">
        <v>172</v>
      </c>
      <c r="D239" s="103">
        <v>1</v>
      </c>
      <c r="E239" s="103">
        <v>1</v>
      </c>
      <c r="F239" s="103">
        <v>0</v>
      </c>
      <c r="G239" s="103">
        <v>0</v>
      </c>
      <c r="H239" s="103">
        <v>1</v>
      </c>
      <c r="I239" s="103">
        <v>0</v>
      </c>
      <c r="J239" s="103">
        <v>0</v>
      </c>
    </row>
    <row r="240" spans="1:10" x14ac:dyDescent="0.2">
      <c r="A240" s="96">
        <v>2019</v>
      </c>
      <c r="B240" s="97" t="s">
        <v>69</v>
      </c>
      <c r="C240" s="98" t="s">
        <v>59</v>
      </c>
      <c r="D240" s="99">
        <v>1</v>
      </c>
      <c r="E240" s="99">
        <v>0</v>
      </c>
      <c r="F240" s="99">
        <v>1</v>
      </c>
      <c r="G240" s="99">
        <v>0</v>
      </c>
      <c r="H240" s="99">
        <v>1</v>
      </c>
      <c r="I240" s="99">
        <v>0</v>
      </c>
      <c r="J240" s="99">
        <v>0</v>
      </c>
    </row>
    <row r="241" spans="1:10" x14ac:dyDescent="0.2">
      <c r="A241" s="100">
        <v>2019</v>
      </c>
      <c r="B241" s="101" t="s">
        <v>70</v>
      </c>
      <c r="C241" s="102" t="s">
        <v>55</v>
      </c>
      <c r="D241" s="103">
        <v>2</v>
      </c>
      <c r="E241" s="103">
        <v>1</v>
      </c>
      <c r="F241" s="103">
        <v>1</v>
      </c>
      <c r="G241" s="103">
        <v>0</v>
      </c>
      <c r="H241" s="103">
        <v>1</v>
      </c>
      <c r="I241" s="103">
        <v>1</v>
      </c>
      <c r="J241" s="103">
        <v>0</v>
      </c>
    </row>
    <row r="242" spans="1:10" x14ac:dyDescent="0.2">
      <c r="A242" s="96">
        <v>2019</v>
      </c>
      <c r="B242" s="97" t="s">
        <v>70</v>
      </c>
      <c r="C242" s="98" t="s">
        <v>50</v>
      </c>
      <c r="D242" s="99">
        <v>3</v>
      </c>
      <c r="E242" s="99">
        <v>3</v>
      </c>
      <c r="F242" s="99">
        <v>0</v>
      </c>
      <c r="G242" s="99">
        <v>0</v>
      </c>
      <c r="H242" s="99">
        <v>2</v>
      </c>
      <c r="I242" s="99">
        <v>1</v>
      </c>
      <c r="J242" s="99">
        <v>0</v>
      </c>
    </row>
    <row r="243" spans="1:10" x14ac:dyDescent="0.2">
      <c r="A243" s="100">
        <v>2019</v>
      </c>
      <c r="B243" s="101" t="s">
        <v>70</v>
      </c>
      <c r="C243" s="102" t="s">
        <v>56</v>
      </c>
      <c r="D243" s="103">
        <v>1</v>
      </c>
      <c r="E243" s="103">
        <v>1</v>
      </c>
      <c r="F243" s="103">
        <v>0</v>
      </c>
      <c r="G243" s="103">
        <v>0</v>
      </c>
      <c r="H243" s="103">
        <v>1</v>
      </c>
      <c r="I243" s="103">
        <v>0</v>
      </c>
      <c r="J243" s="103">
        <v>0</v>
      </c>
    </row>
    <row r="244" spans="1:10" x14ac:dyDescent="0.2">
      <c r="A244" s="96">
        <v>2019</v>
      </c>
      <c r="B244" s="97" t="s">
        <v>70</v>
      </c>
      <c r="C244" s="98" t="s">
        <v>59</v>
      </c>
      <c r="D244" s="99">
        <v>1</v>
      </c>
      <c r="E244" s="99">
        <v>0</v>
      </c>
      <c r="F244" s="99">
        <v>1</v>
      </c>
      <c r="G244" s="99">
        <v>0</v>
      </c>
      <c r="H244" s="99">
        <v>1</v>
      </c>
      <c r="I244" s="99">
        <v>0</v>
      </c>
      <c r="J244" s="99">
        <v>0</v>
      </c>
    </row>
    <row r="245" spans="1:10" x14ac:dyDescent="0.2">
      <c r="A245" s="100">
        <v>2019</v>
      </c>
      <c r="B245" s="101" t="s">
        <v>71</v>
      </c>
      <c r="C245" s="102" t="s">
        <v>55</v>
      </c>
      <c r="D245" s="103">
        <v>1</v>
      </c>
      <c r="E245" s="103">
        <v>1</v>
      </c>
      <c r="F245" s="103">
        <v>0</v>
      </c>
      <c r="G245" s="103">
        <v>0</v>
      </c>
      <c r="H245" s="103">
        <v>0</v>
      </c>
      <c r="I245" s="103">
        <v>1</v>
      </c>
      <c r="J245" s="103">
        <v>0</v>
      </c>
    </row>
    <row r="246" spans="1:10" x14ac:dyDescent="0.2">
      <c r="A246" s="96">
        <v>2019</v>
      </c>
      <c r="B246" s="97" t="s">
        <v>71</v>
      </c>
      <c r="C246" s="98" t="s">
        <v>50</v>
      </c>
      <c r="D246" s="99">
        <v>23</v>
      </c>
      <c r="E246" s="99">
        <v>19</v>
      </c>
      <c r="F246" s="99">
        <v>4</v>
      </c>
      <c r="G246" s="99">
        <v>0</v>
      </c>
      <c r="H246" s="99">
        <v>13</v>
      </c>
      <c r="I246" s="99">
        <v>10</v>
      </c>
      <c r="J246" s="99">
        <v>0</v>
      </c>
    </row>
    <row r="247" spans="1:10" x14ac:dyDescent="0.2">
      <c r="A247" s="100">
        <v>2019</v>
      </c>
      <c r="B247" s="101" t="s">
        <v>71</v>
      </c>
      <c r="C247" s="102" t="s">
        <v>172</v>
      </c>
      <c r="D247" s="103">
        <v>1</v>
      </c>
      <c r="E247" s="103">
        <v>1</v>
      </c>
      <c r="F247" s="103">
        <v>0</v>
      </c>
      <c r="G247" s="103">
        <v>0</v>
      </c>
      <c r="H247" s="103">
        <v>1</v>
      </c>
      <c r="I247" s="103">
        <v>0</v>
      </c>
      <c r="J247" s="103">
        <v>0</v>
      </c>
    </row>
    <row r="248" spans="1:10" x14ac:dyDescent="0.2">
      <c r="A248" s="96">
        <v>2019</v>
      </c>
      <c r="B248" s="97" t="s">
        <v>72</v>
      </c>
      <c r="C248" s="98" t="s">
        <v>172</v>
      </c>
      <c r="D248" s="99">
        <v>2</v>
      </c>
      <c r="E248" s="99">
        <v>2</v>
      </c>
      <c r="F248" s="99">
        <v>0</v>
      </c>
      <c r="G248" s="99">
        <v>0</v>
      </c>
      <c r="H248" s="99">
        <v>2</v>
      </c>
      <c r="I248" s="99">
        <v>0</v>
      </c>
      <c r="J248" s="99">
        <v>0</v>
      </c>
    </row>
    <row r="249" spans="1:10" x14ac:dyDescent="0.2">
      <c r="A249" s="100">
        <v>2019</v>
      </c>
      <c r="B249" s="101" t="s">
        <v>72</v>
      </c>
      <c r="C249" s="102" t="s">
        <v>49</v>
      </c>
      <c r="D249" s="103">
        <v>1</v>
      </c>
      <c r="E249" s="103">
        <v>1</v>
      </c>
      <c r="F249" s="103">
        <v>0</v>
      </c>
      <c r="G249" s="103">
        <v>0</v>
      </c>
      <c r="H249" s="103">
        <v>1</v>
      </c>
      <c r="I249" s="103">
        <v>0</v>
      </c>
      <c r="J249" s="103">
        <v>0</v>
      </c>
    </row>
    <row r="250" spans="1:10" x14ac:dyDescent="0.2">
      <c r="A250" s="96">
        <v>2019</v>
      </c>
      <c r="B250" s="97" t="s">
        <v>72</v>
      </c>
      <c r="C250" s="98" t="s">
        <v>55</v>
      </c>
      <c r="D250" s="99">
        <v>1</v>
      </c>
      <c r="E250" s="99">
        <v>1</v>
      </c>
      <c r="F250" s="99">
        <v>0</v>
      </c>
      <c r="G250" s="99">
        <v>0</v>
      </c>
      <c r="H250" s="99">
        <v>0</v>
      </c>
      <c r="I250" s="99">
        <v>1</v>
      </c>
      <c r="J250" s="99">
        <v>0</v>
      </c>
    </row>
    <row r="251" spans="1:10" x14ac:dyDescent="0.2">
      <c r="A251" s="100">
        <v>2019</v>
      </c>
      <c r="B251" s="101" t="s">
        <v>73</v>
      </c>
      <c r="C251" s="102" t="s">
        <v>55</v>
      </c>
      <c r="D251" s="103">
        <v>1</v>
      </c>
      <c r="E251" s="103">
        <v>1</v>
      </c>
      <c r="F251" s="103">
        <v>0</v>
      </c>
      <c r="G251" s="103">
        <v>0</v>
      </c>
      <c r="H251" s="103">
        <v>0</v>
      </c>
      <c r="I251" s="103">
        <v>1</v>
      </c>
      <c r="J251" s="103">
        <v>0</v>
      </c>
    </row>
    <row r="252" spans="1:10" x14ac:dyDescent="0.2">
      <c r="A252" s="96">
        <v>2019</v>
      </c>
      <c r="B252" s="97" t="s">
        <v>74</v>
      </c>
      <c r="C252" s="98" t="s">
        <v>59</v>
      </c>
      <c r="D252" s="99">
        <v>1</v>
      </c>
      <c r="E252" s="99">
        <v>1</v>
      </c>
      <c r="F252" s="99">
        <v>0</v>
      </c>
      <c r="G252" s="99">
        <v>0</v>
      </c>
      <c r="H252" s="99">
        <v>1</v>
      </c>
      <c r="I252" s="99">
        <v>0</v>
      </c>
      <c r="J252" s="99">
        <v>0</v>
      </c>
    </row>
    <row r="253" spans="1:10" x14ac:dyDescent="0.2">
      <c r="A253" s="100">
        <v>2019</v>
      </c>
      <c r="B253" s="101" t="s">
        <v>77</v>
      </c>
      <c r="C253" s="102" t="s">
        <v>55</v>
      </c>
      <c r="D253" s="103">
        <v>1</v>
      </c>
      <c r="E253" s="103">
        <v>0</v>
      </c>
      <c r="F253" s="103">
        <v>0</v>
      </c>
      <c r="G253" s="103">
        <v>1</v>
      </c>
      <c r="H253" s="103">
        <v>1</v>
      </c>
      <c r="I253" s="103">
        <v>0</v>
      </c>
      <c r="J253" s="103">
        <v>0</v>
      </c>
    </row>
    <row r="254" spans="1:10" x14ac:dyDescent="0.2">
      <c r="A254" s="96">
        <v>2019</v>
      </c>
      <c r="B254" s="97" t="s">
        <v>77</v>
      </c>
      <c r="C254" s="98" t="s">
        <v>50</v>
      </c>
      <c r="D254" s="99">
        <v>1</v>
      </c>
      <c r="E254" s="99">
        <v>0</v>
      </c>
      <c r="F254" s="99">
        <v>1</v>
      </c>
      <c r="G254" s="99">
        <v>0</v>
      </c>
      <c r="H254" s="99">
        <v>1</v>
      </c>
      <c r="I254" s="99">
        <v>0</v>
      </c>
      <c r="J254" s="99">
        <v>0</v>
      </c>
    </row>
    <row r="255" spans="1:10" x14ac:dyDescent="0.2">
      <c r="A255" s="100">
        <v>2020</v>
      </c>
      <c r="B255" s="101" t="s">
        <v>68</v>
      </c>
      <c r="C255" s="102" t="s">
        <v>59</v>
      </c>
      <c r="D255" s="103">
        <v>2</v>
      </c>
      <c r="E255" s="103">
        <v>2</v>
      </c>
      <c r="F255" s="103">
        <v>0</v>
      </c>
      <c r="G255" s="103">
        <v>0</v>
      </c>
      <c r="H255" s="103">
        <v>1</v>
      </c>
      <c r="I255" s="103">
        <v>1</v>
      </c>
      <c r="J255" s="103">
        <v>0</v>
      </c>
    </row>
    <row r="256" spans="1:10" x14ac:dyDescent="0.2">
      <c r="A256" s="96">
        <v>2020</v>
      </c>
      <c r="B256" s="97" t="s">
        <v>73</v>
      </c>
      <c r="C256" s="98" t="s">
        <v>172</v>
      </c>
      <c r="D256" s="99">
        <v>2</v>
      </c>
      <c r="E256" s="99">
        <v>1</v>
      </c>
      <c r="F256" s="99">
        <v>1</v>
      </c>
      <c r="G256" s="99">
        <v>0</v>
      </c>
      <c r="H256" s="99">
        <v>2</v>
      </c>
      <c r="I256" s="99">
        <v>0</v>
      </c>
      <c r="J256" s="99">
        <v>0</v>
      </c>
    </row>
    <row r="257" spans="1:10" x14ac:dyDescent="0.2">
      <c r="A257" s="100">
        <v>2021</v>
      </c>
      <c r="B257" s="101" t="s">
        <v>68</v>
      </c>
      <c r="C257" s="102" t="s">
        <v>60</v>
      </c>
      <c r="D257" s="103">
        <v>7</v>
      </c>
      <c r="E257" s="103">
        <v>5</v>
      </c>
      <c r="F257" s="103">
        <v>2</v>
      </c>
      <c r="G257" s="103">
        <v>0</v>
      </c>
      <c r="H257" s="103">
        <v>6</v>
      </c>
      <c r="I257" s="103">
        <v>1</v>
      </c>
      <c r="J257" s="103">
        <v>0</v>
      </c>
    </row>
    <row r="258" spans="1:10" x14ac:dyDescent="0.2">
      <c r="A258" s="96">
        <v>2021</v>
      </c>
      <c r="B258" s="97" t="s">
        <v>69</v>
      </c>
      <c r="C258" s="98" t="s">
        <v>60</v>
      </c>
      <c r="D258" s="99">
        <v>4</v>
      </c>
      <c r="E258" s="99">
        <v>4</v>
      </c>
      <c r="F258" s="99">
        <v>0</v>
      </c>
      <c r="G258" s="99">
        <v>0</v>
      </c>
      <c r="H258" s="99">
        <v>4</v>
      </c>
      <c r="I258" s="99">
        <v>0</v>
      </c>
      <c r="J258" s="99">
        <v>0</v>
      </c>
    </row>
    <row r="259" spans="1:10" x14ac:dyDescent="0.2">
      <c r="A259" s="100">
        <v>2021</v>
      </c>
      <c r="B259" s="101" t="s">
        <v>70</v>
      </c>
      <c r="C259" s="102" t="s">
        <v>60</v>
      </c>
      <c r="D259" s="103">
        <v>1</v>
      </c>
      <c r="E259" s="103">
        <v>1</v>
      </c>
      <c r="F259" s="103">
        <v>0</v>
      </c>
      <c r="G259" s="103">
        <v>0</v>
      </c>
      <c r="H259" s="103">
        <v>1</v>
      </c>
      <c r="I259" s="103">
        <v>0</v>
      </c>
      <c r="J259" s="103">
        <v>0</v>
      </c>
    </row>
    <row r="260" spans="1:10" x14ac:dyDescent="0.2">
      <c r="A260" s="96">
        <v>2021</v>
      </c>
      <c r="B260" s="97" t="s">
        <v>71</v>
      </c>
      <c r="C260" s="98" t="s">
        <v>60</v>
      </c>
      <c r="D260" s="99">
        <v>4</v>
      </c>
      <c r="E260" s="99">
        <v>4</v>
      </c>
      <c r="F260" s="99">
        <v>0</v>
      </c>
      <c r="G260" s="99">
        <v>0</v>
      </c>
      <c r="H260" s="99">
        <v>1</v>
      </c>
      <c r="I260" s="99">
        <v>1</v>
      </c>
      <c r="J260" s="99">
        <v>0</v>
      </c>
    </row>
    <row r="261" spans="1:10" x14ac:dyDescent="0.2">
      <c r="A261" s="100">
        <v>2021</v>
      </c>
      <c r="B261" s="101" t="s">
        <v>74</v>
      </c>
      <c r="C261" s="102" t="s">
        <v>60</v>
      </c>
      <c r="D261" s="103">
        <v>1</v>
      </c>
      <c r="E261" s="103">
        <v>1</v>
      </c>
      <c r="F261" s="103">
        <v>0</v>
      </c>
      <c r="G261" s="103">
        <v>0</v>
      </c>
      <c r="H261" s="103">
        <v>1</v>
      </c>
      <c r="I261" s="103">
        <v>0</v>
      </c>
      <c r="J261" s="103">
        <v>0</v>
      </c>
    </row>
    <row r="262" spans="1:10" x14ac:dyDescent="0.2">
      <c r="A262" s="96">
        <v>2021</v>
      </c>
      <c r="B262" s="97" t="s">
        <v>75</v>
      </c>
      <c r="C262" s="98" t="s">
        <v>60</v>
      </c>
      <c r="D262" s="99">
        <v>1</v>
      </c>
      <c r="E262" s="99">
        <v>1</v>
      </c>
      <c r="F262" s="99">
        <v>0</v>
      </c>
      <c r="G262" s="99">
        <v>0</v>
      </c>
      <c r="H262" s="99">
        <v>0</v>
      </c>
      <c r="I262" s="99">
        <v>1</v>
      </c>
      <c r="J262" s="99">
        <v>0</v>
      </c>
    </row>
    <row r="263" spans="1:10" x14ac:dyDescent="0.2">
      <c r="A263" s="100">
        <v>2022</v>
      </c>
      <c r="B263" s="101" t="s">
        <v>68</v>
      </c>
      <c r="C263" s="102" t="s">
        <v>60</v>
      </c>
      <c r="D263" s="103">
        <v>2</v>
      </c>
      <c r="E263" s="103">
        <v>2</v>
      </c>
      <c r="F263" s="103">
        <v>0</v>
      </c>
      <c r="G263" s="103">
        <v>0</v>
      </c>
      <c r="H263" s="103">
        <v>0</v>
      </c>
      <c r="I263" s="103">
        <v>1</v>
      </c>
      <c r="J263" s="103">
        <v>0</v>
      </c>
    </row>
    <row r="264" spans="1:10" x14ac:dyDescent="0.2">
      <c r="A264" s="96">
        <v>2022</v>
      </c>
      <c r="B264" s="97" t="s">
        <v>70</v>
      </c>
      <c r="C264" s="98" t="s">
        <v>60</v>
      </c>
      <c r="D264" s="99">
        <v>2</v>
      </c>
      <c r="E264" s="99">
        <v>0</v>
      </c>
      <c r="F264" s="99">
        <v>2</v>
      </c>
      <c r="G264" s="99">
        <v>0</v>
      </c>
      <c r="H264" s="99">
        <v>2</v>
      </c>
      <c r="I264" s="99">
        <v>0</v>
      </c>
      <c r="J264" s="99">
        <v>0</v>
      </c>
    </row>
    <row r="265" spans="1:10" x14ac:dyDescent="0.2">
      <c r="A265" s="100">
        <v>2022</v>
      </c>
      <c r="B265" s="101" t="s">
        <v>71</v>
      </c>
      <c r="C265" s="102" t="s">
        <v>60</v>
      </c>
      <c r="D265" s="103">
        <v>1</v>
      </c>
      <c r="E265" s="103">
        <v>1</v>
      </c>
      <c r="F265" s="103">
        <v>0</v>
      </c>
      <c r="G265" s="103">
        <v>0</v>
      </c>
      <c r="H265" s="103">
        <v>1</v>
      </c>
      <c r="I265" s="103">
        <v>0</v>
      </c>
      <c r="J265" s="103">
        <v>0</v>
      </c>
    </row>
    <row r="266" spans="1:10" x14ac:dyDescent="0.2">
      <c r="A266" s="96">
        <v>2022</v>
      </c>
      <c r="B266" s="97" t="s">
        <v>72</v>
      </c>
      <c r="C266" s="98" t="s">
        <v>172</v>
      </c>
      <c r="D266" s="99">
        <v>1</v>
      </c>
      <c r="E266" s="99">
        <v>1</v>
      </c>
      <c r="F266" s="99">
        <v>0</v>
      </c>
      <c r="G266" s="99">
        <v>0</v>
      </c>
      <c r="H266" s="99">
        <v>1</v>
      </c>
      <c r="I266" s="99">
        <v>0</v>
      </c>
      <c r="J266" s="99">
        <v>0</v>
      </c>
    </row>
    <row r="267" spans="1:10" x14ac:dyDescent="0.2">
      <c r="A267" s="100">
        <v>2022</v>
      </c>
      <c r="B267" s="101" t="s">
        <v>73</v>
      </c>
      <c r="C267" s="102" t="s">
        <v>60</v>
      </c>
      <c r="D267" s="103">
        <v>4</v>
      </c>
      <c r="E267" s="103">
        <v>3</v>
      </c>
      <c r="F267" s="103">
        <v>1</v>
      </c>
      <c r="G267" s="103">
        <v>0</v>
      </c>
      <c r="H267" s="103">
        <v>2</v>
      </c>
      <c r="I267" s="103">
        <v>1</v>
      </c>
      <c r="J267" s="103">
        <v>0</v>
      </c>
    </row>
    <row r="268" spans="1:10" x14ac:dyDescent="0.2">
      <c r="A268" s="96">
        <v>2022</v>
      </c>
      <c r="B268" s="97" t="s">
        <v>73</v>
      </c>
      <c r="C268" s="98" t="s">
        <v>172</v>
      </c>
      <c r="D268" s="99">
        <v>2</v>
      </c>
      <c r="E268" s="99">
        <v>2</v>
      </c>
      <c r="F268" s="99">
        <v>0</v>
      </c>
      <c r="G268" s="99">
        <v>0</v>
      </c>
      <c r="H268" s="99">
        <v>2</v>
      </c>
      <c r="I268" s="99">
        <v>0</v>
      </c>
      <c r="J268" s="99">
        <v>0</v>
      </c>
    </row>
    <row r="269" spans="1:10" x14ac:dyDescent="0.2">
      <c r="A269" s="100">
        <v>2022</v>
      </c>
      <c r="B269" s="101" t="s">
        <v>75</v>
      </c>
      <c r="C269" s="102" t="s">
        <v>60</v>
      </c>
      <c r="D269" s="103">
        <v>2</v>
      </c>
      <c r="E269" s="103">
        <v>2</v>
      </c>
      <c r="F269" s="103">
        <v>0</v>
      </c>
      <c r="G269" s="103">
        <v>0</v>
      </c>
      <c r="H269" s="103">
        <v>2</v>
      </c>
      <c r="I269" s="103">
        <v>0</v>
      </c>
      <c r="J269" s="103">
        <v>0</v>
      </c>
    </row>
    <row r="270" spans="1:10" x14ac:dyDescent="0.2">
      <c r="A270" s="96">
        <v>2022</v>
      </c>
      <c r="B270" s="97" t="s">
        <v>76</v>
      </c>
      <c r="C270" s="98" t="s">
        <v>60</v>
      </c>
      <c r="D270" s="99">
        <v>3</v>
      </c>
      <c r="E270" s="99">
        <v>3</v>
      </c>
      <c r="F270" s="99">
        <v>0</v>
      </c>
      <c r="G270" s="99">
        <v>0</v>
      </c>
      <c r="H270" s="99">
        <v>3</v>
      </c>
      <c r="I270" s="99">
        <v>0</v>
      </c>
      <c r="J270" s="99">
        <v>0</v>
      </c>
    </row>
    <row r="271" spans="1:10" x14ac:dyDescent="0.2">
      <c r="A271" s="100">
        <v>2022</v>
      </c>
      <c r="B271" s="101" t="s">
        <v>77</v>
      </c>
      <c r="C271" s="102" t="s">
        <v>60</v>
      </c>
      <c r="D271" s="103">
        <v>3</v>
      </c>
      <c r="E271" s="103">
        <v>3</v>
      </c>
      <c r="F271" s="103">
        <v>0</v>
      </c>
      <c r="G271" s="103">
        <v>0</v>
      </c>
      <c r="H271" s="103">
        <v>3</v>
      </c>
      <c r="I271" s="103">
        <v>0</v>
      </c>
      <c r="J271" s="103">
        <v>0</v>
      </c>
    </row>
    <row r="272" spans="1:10" x14ac:dyDescent="0.2">
      <c r="A272" s="96">
        <v>2022</v>
      </c>
      <c r="B272" s="97" t="s">
        <v>77</v>
      </c>
      <c r="C272" s="98" t="s">
        <v>172</v>
      </c>
      <c r="D272" s="99">
        <v>1</v>
      </c>
      <c r="E272" s="99">
        <v>0</v>
      </c>
      <c r="F272" s="99">
        <v>1</v>
      </c>
      <c r="G272" s="99">
        <v>0</v>
      </c>
      <c r="H272" s="99">
        <v>1</v>
      </c>
      <c r="I272" s="99">
        <v>0</v>
      </c>
      <c r="J272" s="99">
        <v>0</v>
      </c>
    </row>
    <row r="273" spans="1:10" x14ac:dyDescent="0.2">
      <c r="A273" s="100">
        <v>2022</v>
      </c>
      <c r="B273" s="101" t="s">
        <v>77</v>
      </c>
      <c r="C273" s="102" t="s">
        <v>56</v>
      </c>
      <c r="D273" s="103">
        <v>1</v>
      </c>
      <c r="E273" s="103">
        <v>1</v>
      </c>
      <c r="F273" s="103">
        <v>0</v>
      </c>
      <c r="G273" s="103">
        <v>0</v>
      </c>
      <c r="H273" s="103">
        <v>1</v>
      </c>
      <c r="I273" s="103">
        <v>0</v>
      </c>
      <c r="J273" s="103">
        <v>0</v>
      </c>
    </row>
    <row r="274" spans="1:10" x14ac:dyDescent="0.2">
      <c r="A274" s="96">
        <v>2023</v>
      </c>
      <c r="B274" s="97" t="s">
        <v>66</v>
      </c>
      <c r="C274" s="98" t="s">
        <v>60</v>
      </c>
      <c r="D274" s="99">
        <v>1</v>
      </c>
      <c r="E274" s="99">
        <v>1</v>
      </c>
      <c r="F274" s="99">
        <v>0</v>
      </c>
      <c r="G274" s="99">
        <v>0</v>
      </c>
      <c r="H274" s="99">
        <v>1</v>
      </c>
      <c r="I274" s="99">
        <v>0</v>
      </c>
      <c r="J274" s="99">
        <v>0</v>
      </c>
    </row>
    <row r="275" spans="1:10" x14ac:dyDescent="0.2">
      <c r="A275" s="100">
        <v>2023</v>
      </c>
      <c r="B275" s="101" t="s">
        <v>66</v>
      </c>
      <c r="C275" s="102" t="s">
        <v>172</v>
      </c>
      <c r="D275" s="103">
        <v>1</v>
      </c>
      <c r="E275" s="103">
        <v>0</v>
      </c>
      <c r="F275" s="103">
        <v>1</v>
      </c>
      <c r="G275" s="103">
        <v>0</v>
      </c>
      <c r="H275" s="103">
        <v>1</v>
      </c>
      <c r="I275" s="103">
        <v>0</v>
      </c>
      <c r="J275" s="103">
        <v>0</v>
      </c>
    </row>
    <row r="276" spans="1:10" x14ac:dyDescent="0.2">
      <c r="A276" s="96">
        <v>2023</v>
      </c>
      <c r="B276" s="97" t="s">
        <v>66</v>
      </c>
      <c r="C276" s="98" t="s">
        <v>59</v>
      </c>
      <c r="D276" s="99">
        <v>1</v>
      </c>
      <c r="E276" s="99">
        <v>1</v>
      </c>
      <c r="F276" s="99">
        <v>0</v>
      </c>
      <c r="G276" s="99">
        <v>0</v>
      </c>
      <c r="H276" s="99">
        <v>1</v>
      </c>
      <c r="I276" s="99">
        <v>0</v>
      </c>
      <c r="J276" s="99">
        <v>0</v>
      </c>
    </row>
    <row r="277" spans="1:10" x14ac:dyDescent="0.2">
      <c r="A277" s="100">
        <v>2023</v>
      </c>
      <c r="B277" s="101" t="s">
        <v>66</v>
      </c>
      <c r="C277" s="102" t="s">
        <v>55</v>
      </c>
      <c r="D277" s="103">
        <v>1</v>
      </c>
      <c r="E277" s="103">
        <v>0</v>
      </c>
      <c r="F277" s="103">
        <v>1</v>
      </c>
      <c r="G277" s="103">
        <v>0</v>
      </c>
      <c r="H277" s="103">
        <v>0</v>
      </c>
      <c r="I277" s="103">
        <v>0</v>
      </c>
      <c r="J277" s="103">
        <v>0</v>
      </c>
    </row>
    <row r="278" spans="1:10" x14ac:dyDescent="0.2">
      <c r="A278" s="96">
        <v>2023</v>
      </c>
      <c r="B278" s="97" t="s">
        <v>67</v>
      </c>
      <c r="C278" s="98" t="s">
        <v>56</v>
      </c>
      <c r="D278" s="99">
        <v>1</v>
      </c>
      <c r="E278" s="99">
        <v>0</v>
      </c>
      <c r="F278" s="99">
        <v>1</v>
      </c>
      <c r="G278" s="99">
        <v>0</v>
      </c>
      <c r="H278" s="99">
        <v>1</v>
      </c>
      <c r="I278" s="99">
        <v>0</v>
      </c>
      <c r="J278" s="99">
        <v>0</v>
      </c>
    </row>
    <row r="279" spans="1:10" x14ac:dyDescent="0.2">
      <c r="A279" s="100">
        <v>2023</v>
      </c>
      <c r="B279" s="101" t="s">
        <v>69</v>
      </c>
      <c r="C279" s="102" t="s">
        <v>60</v>
      </c>
      <c r="D279" s="103">
        <v>2</v>
      </c>
      <c r="E279" s="103">
        <v>2</v>
      </c>
      <c r="F279" s="103">
        <v>0</v>
      </c>
      <c r="G279" s="103">
        <v>0</v>
      </c>
      <c r="H279" s="103">
        <v>2</v>
      </c>
      <c r="I279" s="103">
        <v>0</v>
      </c>
      <c r="J279" s="103">
        <v>0</v>
      </c>
    </row>
    <row r="280" spans="1:10" x14ac:dyDescent="0.2">
      <c r="A280" s="96">
        <v>2023</v>
      </c>
      <c r="B280" s="97" t="s">
        <v>70</v>
      </c>
      <c r="C280" s="98" t="s">
        <v>60</v>
      </c>
      <c r="D280" s="99">
        <v>4</v>
      </c>
      <c r="E280" s="99">
        <v>4</v>
      </c>
      <c r="F280" s="99">
        <v>0</v>
      </c>
      <c r="G280" s="99">
        <v>0</v>
      </c>
      <c r="H280" s="99">
        <v>4</v>
      </c>
      <c r="I280" s="99">
        <v>0</v>
      </c>
      <c r="J280" s="99">
        <v>0</v>
      </c>
    </row>
    <row r="281" spans="1:10" x14ac:dyDescent="0.2">
      <c r="A281" s="112">
        <v>2023</v>
      </c>
      <c r="B281" s="113" t="s">
        <v>72</v>
      </c>
      <c r="C281" s="116" t="s">
        <v>60</v>
      </c>
      <c r="D281" s="115">
        <v>1</v>
      </c>
      <c r="E281" s="115">
        <v>1</v>
      </c>
      <c r="F281" s="115">
        <v>0</v>
      </c>
      <c r="G281" s="115">
        <v>0</v>
      </c>
      <c r="H281" s="115">
        <v>0</v>
      </c>
      <c r="I281" s="115">
        <v>1</v>
      </c>
      <c r="J281" s="115">
        <v>0</v>
      </c>
    </row>
    <row r="282" spans="1:10" x14ac:dyDescent="0.2">
      <c r="A282" s="96">
        <v>2023</v>
      </c>
      <c r="B282" s="97" t="s">
        <v>73</v>
      </c>
      <c r="C282" s="89" t="s">
        <v>172</v>
      </c>
      <c r="D282" s="99">
        <v>1</v>
      </c>
      <c r="E282" s="99">
        <v>1</v>
      </c>
      <c r="F282" s="99">
        <v>0</v>
      </c>
      <c r="G282" s="99">
        <v>0</v>
      </c>
      <c r="H282" s="99">
        <v>1</v>
      </c>
      <c r="I282" s="99">
        <v>0</v>
      </c>
      <c r="J282" s="99">
        <v>0</v>
      </c>
    </row>
    <row r="283" spans="1:10" x14ac:dyDescent="0.2">
      <c r="A283" s="112">
        <v>2023</v>
      </c>
      <c r="B283" s="113" t="s">
        <v>73</v>
      </c>
      <c r="C283" s="114" t="s">
        <v>56</v>
      </c>
      <c r="D283" s="115">
        <v>2</v>
      </c>
      <c r="E283" s="115">
        <v>2</v>
      </c>
      <c r="F283" s="115">
        <v>0</v>
      </c>
      <c r="G283" s="115">
        <v>0</v>
      </c>
      <c r="H283" s="115">
        <v>1</v>
      </c>
      <c r="I283" s="115">
        <v>0</v>
      </c>
      <c r="J283" s="115">
        <v>0</v>
      </c>
    </row>
    <row r="284" spans="1:10" x14ac:dyDescent="0.2">
      <c r="A284" s="96">
        <v>2023</v>
      </c>
      <c r="B284" s="97" t="s">
        <v>73</v>
      </c>
      <c r="C284" s="89" t="s">
        <v>60</v>
      </c>
      <c r="D284" s="99">
        <v>2</v>
      </c>
      <c r="E284" s="99">
        <v>2</v>
      </c>
      <c r="F284" s="99">
        <v>0</v>
      </c>
      <c r="G284" s="99">
        <v>0</v>
      </c>
      <c r="H284" s="99">
        <v>1</v>
      </c>
      <c r="I284" s="99">
        <v>1</v>
      </c>
      <c r="J284" s="99">
        <v>0</v>
      </c>
    </row>
    <row r="285" spans="1:10" x14ac:dyDescent="0.2">
      <c r="A285" s="112">
        <v>2023</v>
      </c>
      <c r="B285" s="113" t="s">
        <v>74</v>
      </c>
      <c r="C285" s="114" t="s">
        <v>60</v>
      </c>
      <c r="D285" s="115">
        <v>1</v>
      </c>
      <c r="E285" s="115">
        <v>1</v>
      </c>
      <c r="F285" s="115">
        <v>0</v>
      </c>
      <c r="G285" s="115">
        <v>0</v>
      </c>
      <c r="H285" s="115">
        <v>1</v>
      </c>
      <c r="I285" s="115">
        <v>0</v>
      </c>
      <c r="J285" s="115">
        <v>0</v>
      </c>
    </row>
    <row r="286" spans="1:10" x14ac:dyDescent="0.2">
      <c r="A286" s="96">
        <v>2023</v>
      </c>
      <c r="B286" s="97" t="s">
        <v>74</v>
      </c>
      <c r="C286" s="89" t="s">
        <v>55</v>
      </c>
      <c r="D286" s="99">
        <v>1</v>
      </c>
      <c r="E286" s="99">
        <v>1</v>
      </c>
      <c r="F286" s="99">
        <v>0</v>
      </c>
      <c r="G286" s="99">
        <v>0</v>
      </c>
      <c r="H286" s="99">
        <v>1</v>
      </c>
      <c r="I286" s="99">
        <v>0</v>
      </c>
      <c r="J286" s="99">
        <v>0</v>
      </c>
    </row>
    <row r="287" spans="1:10" x14ac:dyDescent="0.2">
      <c r="A287" s="112">
        <v>2023</v>
      </c>
      <c r="B287" s="113" t="s">
        <v>75</v>
      </c>
      <c r="C287" s="114" t="s">
        <v>221</v>
      </c>
      <c r="D287" s="115">
        <v>3</v>
      </c>
      <c r="E287" s="115">
        <v>3</v>
      </c>
      <c r="F287" s="115">
        <v>0</v>
      </c>
      <c r="G287" s="115">
        <v>0</v>
      </c>
      <c r="H287" s="115">
        <v>3</v>
      </c>
      <c r="I287" s="115">
        <v>0</v>
      </c>
      <c r="J287" s="115">
        <v>0</v>
      </c>
    </row>
    <row r="288" spans="1:10" x14ac:dyDescent="0.2">
      <c r="A288" s="96">
        <v>2023</v>
      </c>
      <c r="B288" s="97" t="s">
        <v>77</v>
      </c>
      <c r="C288" s="98" t="s">
        <v>56</v>
      </c>
      <c r="D288" s="99">
        <v>1</v>
      </c>
      <c r="E288" s="99">
        <v>1</v>
      </c>
      <c r="F288" s="99">
        <v>0</v>
      </c>
      <c r="G288" s="99">
        <v>0</v>
      </c>
      <c r="H288" s="99">
        <v>0</v>
      </c>
      <c r="I288" s="99">
        <v>1</v>
      </c>
      <c r="J288" s="99">
        <v>0</v>
      </c>
    </row>
    <row r="289" spans="1:153" x14ac:dyDescent="0.2">
      <c r="A289" s="112">
        <v>2024</v>
      </c>
      <c r="B289" s="113" t="s">
        <v>66</v>
      </c>
      <c r="C289" s="114" t="s">
        <v>60</v>
      </c>
      <c r="D289" s="115">
        <v>2</v>
      </c>
      <c r="E289" s="115">
        <v>2</v>
      </c>
      <c r="F289" s="115">
        <v>0</v>
      </c>
      <c r="G289" s="115">
        <v>0</v>
      </c>
      <c r="H289" s="115">
        <v>0</v>
      </c>
      <c r="I289" s="115">
        <v>2</v>
      </c>
      <c r="J289" s="115">
        <v>0</v>
      </c>
    </row>
    <row r="290" spans="1:153" x14ac:dyDescent="0.2">
      <c r="A290" s="96">
        <v>2024</v>
      </c>
      <c r="B290" s="97" t="s">
        <v>67</v>
      </c>
      <c r="C290" s="98" t="s">
        <v>60</v>
      </c>
      <c r="D290" s="99">
        <v>1</v>
      </c>
      <c r="E290" s="99">
        <v>1</v>
      </c>
      <c r="F290" s="99">
        <v>0</v>
      </c>
      <c r="G290" s="99">
        <v>0</v>
      </c>
      <c r="H290" s="99">
        <v>0</v>
      </c>
      <c r="I290" s="99">
        <v>0</v>
      </c>
      <c r="J290" s="99">
        <v>0</v>
      </c>
    </row>
    <row r="291" spans="1:153" x14ac:dyDescent="0.2">
      <c r="A291" s="112">
        <v>2024</v>
      </c>
      <c r="B291" s="113" t="s">
        <v>68</v>
      </c>
      <c r="C291" s="114" t="s">
        <v>56</v>
      </c>
      <c r="D291" s="115">
        <v>2</v>
      </c>
      <c r="E291" s="115">
        <v>1</v>
      </c>
      <c r="F291" s="115">
        <v>1</v>
      </c>
      <c r="G291" s="115">
        <v>0</v>
      </c>
      <c r="H291" s="115">
        <v>0</v>
      </c>
      <c r="I291" s="115">
        <v>2</v>
      </c>
      <c r="J291" s="115">
        <v>0</v>
      </c>
    </row>
    <row r="292" spans="1:153" x14ac:dyDescent="0.2">
      <c r="A292" s="96">
        <v>2024</v>
      </c>
      <c r="B292" s="97" t="s">
        <v>70</v>
      </c>
      <c r="C292" s="98" t="s">
        <v>225</v>
      </c>
      <c r="D292" s="99">
        <v>1</v>
      </c>
      <c r="E292" s="99">
        <v>1</v>
      </c>
      <c r="F292" s="99">
        <v>0</v>
      </c>
      <c r="G292" s="99">
        <v>0</v>
      </c>
      <c r="H292" s="99">
        <v>1</v>
      </c>
      <c r="I292" s="99">
        <v>0</v>
      </c>
      <c r="J292" s="99">
        <v>0</v>
      </c>
    </row>
    <row r="293" spans="1:153" x14ac:dyDescent="0.2">
      <c r="A293" s="112">
        <v>2025</v>
      </c>
      <c r="B293" s="113" t="s">
        <v>66</v>
      </c>
      <c r="C293" s="114" t="s">
        <v>226</v>
      </c>
      <c r="D293" s="115">
        <v>1</v>
      </c>
      <c r="E293" s="115">
        <v>1</v>
      </c>
      <c r="F293" s="115">
        <v>0</v>
      </c>
      <c r="G293" s="115">
        <v>0</v>
      </c>
      <c r="H293" s="115">
        <v>0</v>
      </c>
      <c r="I293" s="115">
        <v>0</v>
      </c>
      <c r="J293" s="115">
        <v>1</v>
      </c>
    </row>
    <row r="294" spans="1:153" s="98" customFormat="1" x14ac:dyDescent="0.2">
      <c r="A294" s="96">
        <v>2025</v>
      </c>
      <c r="B294" s="98" t="s">
        <v>77</v>
      </c>
      <c r="C294" s="98" t="s">
        <v>229</v>
      </c>
      <c r="D294" s="99">
        <v>1</v>
      </c>
      <c r="E294" s="99">
        <v>1</v>
      </c>
      <c r="F294" s="99">
        <v>0</v>
      </c>
      <c r="G294" s="99">
        <v>0</v>
      </c>
      <c r="H294" s="99">
        <v>0</v>
      </c>
      <c r="I294" s="99">
        <v>0</v>
      </c>
      <c r="J294" s="99">
        <v>1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</row>
    <row r="295" spans="1:153" x14ac:dyDescent="0.2">
      <c r="A295" s="112">
        <v>2025</v>
      </c>
      <c r="B295" s="113" t="s">
        <v>77</v>
      </c>
      <c r="C295" s="114" t="s">
        <v>203</v>
      </c>
      <c r="D295" s="115">
        <v>2</v>
      </c>
      <c r="E295" s="115">
        <v>2</v>
      </c>
      <c r="F295" s="115">
        <v>0</v>
      </c>
      <c r="G295" s="115">
        <v>0</v>
      </c>
      <c r="H295" s="115">
        <v>0</v>
      </c>
      <c r="I295" s="115">
        <v>0</v>
      </c>
      <c r="J295" s="115">
        <v>2</v>
      </c>
    </row>
  </sheetData>
  <mergeCells count="1">
    <mergeCell ref="E1:G1"/>
  </mergeCells>
  <phoneticPr fontId="30" type="noConversion"/>
  <dataValidations count="1">
    <dataValidation showInputMessage="1" showErrorMessage="1" error=" " promptTitle="Consulta (obrigatório)" prompt="Este registro Item do Regulamento já deve existir no Microsoft Dynamics 365 ou neste arquivo de origem." sqref="C282" xr:uid="{83CD38CF-0BB4-4653-9303-7CE15DF04A22}"/>
  </dataValidations>
  <hyperlinks>
    <hyperlink ref="C182" r:id="rId1" tooltip="Abrir Free float" display="javascript:;" xr:uid="{00000000-0004-0000-0200-000000000000}"/>
  </hyperlinks>
  <printOptions horizontalCentered="1" verticalCentered="1"/>
  <pageMargins left="0" right="0" top="0" bottom="0.74803149606299213" header="0" footer="0.31496062992125984"/>
  <pageSetup paperSize="9" scale="87" orientation="landscape" r:id="rId2"/>
  <headerFooter>
    <oddFooter>&amp;CPágina &amp;P de &amp;N_x000D_&amp;1#&amp;"Calibri"&amp;10&amp;K000000 INFORMAÇÃO INTERNA – INTERNAL INFORMATION&amp;R&amp;D &amp;T</oddFooter>
  </headerFooter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J421"/>
  <sheetViews>
    <sheetView showGridLines="0" topLeftCell="A2" zoomScale="90" zoomScaleNormal="90" zoomScalePageLayoutView="90" workbookViewId="0">
      <pane ySplit="1" topLeftCell="A408" activePane="bottomLeft" state="frozen"/>
      <selection activeCell="A2" sqref="A2"/>
      <selection pane="bottomLeft" activeCell="F423" sqref="F423"/>
    </sheetView>
  </sheetViews>
  <sheetFormatPr defaultColWidth="9.140625" defaultRowHeight="14.25" x14ac:dyDescent="0.2"/>
  <cols>
    <col min="1" max="1" width="7.28515625" style="1" customWidth="1"/>
    <col min="2" max="2" width="10.85546875" style="1" customWidth="1"/>
    <col min="3" max="3" width="83.28515625" style="1" customWidth="1"/>
    <col min="4" max="4" width="16" style="1" customWidth="1"/>
    <col min="5" max="7" width="15.28515625" style="1" customWidth="1"/>
    <col min="8" max="9" width="13.5703125" style="1" customWidth="1"/>
    <col min="10" max="10" width="15.7109375" style="1" customWidth="1"/>
    <col min="11" max="16384" width="9.140625" style="1"/>
  </cols>
  <sheetData>
    <row r="1" spans="1:10" ht="15" x14ac:dyDescent="0.25">
      <c r="A1" s="2"/>
      <c r="B1" s="3"/>
      <c r="C1" s="3"/>
      <c r="D1" s="3"/>
      <c r="E1" s="118" t="s">
        <v>0</v>
      </c>
      <c r="F1" s="118"/>
      <c r="G1" s="118"/>
      <c r="H1" s="3"/>
      <c r="I1" s="3"/>
      <c r="J1" s="3"/>
    </row>
    <row r="2" spans="1:10" ht="42.75" customHeight="1" x14ac:dyDescent="0.2">
      <c r="A2" s="5" t="s">
        <v>63</v>
      </c>
      <c r="B2" s="5" t="s">
        <v>64</v>
      </c>
      <c r="C2" s="85" t="s">
        <v>3</v>
      </c>
      <c r="D2" s="5" t="s">
        <v>0</v>
      </c>
      <c r="E2" s="6" t="s">
        <v>4</v>
      </c>
      <c r="F2" s="6" t="s">
        <v>5</v>
      </c>
      <c r="G2" s="6" t="s">
        <v>6</v>
      </c>
      <c r="H2" s="7" t="s">
        <v>1</v>
      </c>
      <c r="I2" s="7" t="s">
        <v>2</v>
      </c>
      <c r="J2" s="7" t="s">
        <v>159</v>
      </c>
    </row>
    <row r="3" spans="1:10" x14ac:dyDescent="0.2">
      <c r="A3" s="14">
        <v>2015</v>
      </c>
      <c r="B3" s="15" t="s">
        <v>74</v>
      </c>
      <c r="C3" s="4" t="s">
        <v>29</v>
      </c>
      <c r="D3" s="11">
        <v>37</v>
      </c>
      <c r="E3" s="11">
        <v>37</v>
      </c>
      <c r="F3" s="13">
        <v>0</v>
      </c>
      <c r="G3" s="13">
        <v>0</v>
      </c>
      <c r="H3" s="11">
        <v>37</v>
      </c>
      <c r="I3" s="13">
        <v>0</v>
      </c>
      <c r="J3" s="13">
        <v>0</v>
      </c>
    </row>
    <row r="4" spans="1:10" x14ac:dyDescent="0.2">
      <c r="A4" s="14">
        <v>2015</v>
      </c>
      <c r="B4" s="15" t="s">
        <v>74</v>
      </c>
      <c r="C4" s="4" t="s">
        <v>30</v>
      </c>
      <c r="D4" s="11">
        <v>30</v>
      </c>
      <c r="E4" s="11">
        <v>30</v>
      </c>
      <c r="F4" s="13">
        <v>0</v>
      </c>
      <c r="G4" s="13">
        <v>0</v>
      </c>
      <c r="H4" s="11">
        <v>30</v>
      </c>
      <c r="I4" s="13">
        <v>0</v>
      </c>
      <c r="J4" s="13">
        <v>0</v>
      </c>
    </row>
    <row r="5" spans="1:10" x14ac:dyDescent="0.2">
      <c r="A5" s="14">
        <v>2015</v>
      </c>
      <c r="B5" s="15" t="s">
        <v>74</v>
      </c>
      <c r="C5" s="4" t="s">
        <v>31</v>
      </c>
      <c r="D5" s="11">
        <v>37</v>
      </c>
      <c r="E5" s="11">
        <v>37</v>
      </c>
      <c r="F5" s="13">
        <v>0</v>
      </c>
      <c r="G5" s="13">
        <v>0</v>
      </c>
      <c r="H5" s="11">
        <v>37</v>
      </c>
      <c r="I5" s="13">
        <v>0</v>
      </c>
      <c r="J5" s="13">
        <v>0</v>
      </c>
    </row>
    <row r="6" spans="1:10" x14ac:dyDescent="0.2">
      <c r="A6" s="14">
        <v>2015</v>
      </c>
      <c r="B6" s="15" t="s">
        <v>74</v>
      </c>
      <c r="C6" s="4" t="s">
        <v>32</v>
      </c>
      <c r="D6" s="11">
        <v>1</v>
      </c>
      <c r="E6" s="11">
        <v>1</v>
      </c>
      <c r="F6" s="13">
        <v>0</v>
      </c>
      <c r="G6" s="13">
        <v>0</v>
      </c>
      <c r="H6" s="11">
        <v>1</v>
      </c>
      <c r="I6" s="13">
        <v>0</v>
      </c>
      <c r="J6" s="13">
        <v>0</v>
      </c>
    </row>
    <row r="7" spans="1:10" x14ac:dyDescent="0.2">
      <c r="A7" s="14">
        <v>2015</v>
      </c>
      <c r="B7" s="15" t="s">
        <v>74</v>
      </c>
      <c r="C7" s="4" t="s">
        <v>33</v>
      </c>
      <c r="D7" s="8">
        <v>16</v>
      </c>
      <c r="E7" s="8">
        <v>8</v>
      </c>
      <c r="F7" s="12">
        <v>8</v>
      </c>
      <c r="G7" s="13">
        <v>0</v>
      </c>
      <c r="H7" s="12">
        <v>16</v>
      </c>
      <c r="I7" s="13">
        <v>0</v>
      </c>
      <c r="J7" s="13">
        <v>0</v>
      </c>
    </row>
    <row r="8" spans="1:10" x14ac:dyDescent="0.2">
      <c r="A8" s="14">
        <v>2015</v>
      </c>
      <c r="B8" s="15" t="s">
        <v>74</v>
      </c>
      <c r="C8" s="4" t="s">
        <v>34</v>
      </c>
      <c r="D8" s="8">
        <v>19</v>
      </c>
      <c r="E8" s="12">
        <v>12</v>
      </c>
      <c r="F8" s="8">
        <v>7</v>
      </c>
      <c r="G8" s="13">
        <v>0</v>
      </c>
      <c r="H8" s="8">
        <v>19</v>
      </c>
      <c r="I8" s="13">
        <v>0</v>
      </c>
      <c r="J8" s="13">
        <v>0</v>
      </c>
    </row>
    <row r="9" spans="1:10" x14ac:dyDescent="0.2">
      <c r="A9" s="14">
        <v>2015</v>
      </c>
      <c r="B9" s="15" t="s">
        <v>74</v>
      </c>
      <c r="C9" s="4" t="s">
        <v>35</v>
      </c>
      <c r="D9" s="8">
        <v>17</v>
      </c>
      <c r="E9" s="8">
        <v>9</v>
      </c>
      <c r="F9" s="12">
        <v>8</v>
      </c>
      <c r="G9" s="13">
        <v>0</v>
      </c>
      <c r="H9" s="12">
        <v>17</v>
      </c>
      <c r="I9" s="13">
        <v>0</v>
      </c>
      <c r="J9" s="13">
        <v>0</v>
      </c>
    </row>
    <row r="10" spans="1:10" x14ac:dyDescent="0.2">
      <c r="A10" s="14">
        <v>2015</v>
      </c>
      <c r="B10" s="15" t="s">
        <v>75</v>
      </c>
      <c r="C10" s="4" t="s">
        <v>36</v>
      </c>
      <c r="D10" s="8">
        <v>4</v>
      </c>
      <c r="E10" s="8">
        <v>1</v>
      </c>
      <c r="F10" s="8">
        <v>3</v>
      </c>
      <c r="G10" s="13">
        <v>0</v>
      </c>
      <c r="H10" s="8">
        <v>4</v>
      </c>
      <c r="I10" s="13">
        <v>0</v>
      </c>
      <c r="J10" s="13">
        <v>0</v>
      </c>
    </row>
    <row r="11" spans="1:10" x14ac:dyDescent="0.2">
      <c r="A11" s="14">
        <v>2015</v>
      </c>
      <c r="B11" s="15" t="s">
        <v>75</v>
      </c>
      <c r="C11" s="4" t="s">
        <v>30</v>
      </c>
      <c r="D11" s="8">
        <v>2</v>
      </c>
      <c r="E11" s="13">
        <v>0</v>
      </c>
      <c r="F11" s="12">
        <v>2</v>
      </c>
      <c r="G11" s="13">
        <v>0</v>
      </c>
      <c r="H11" s="8">
        <v>2</v>
      </c>
      <c r="I11" s="13">
        <v>0</v>
      </c>
      <c r="J11" s="13">
        <v>0</v>
      </c>
    </row>
    <row r="12" spans="1:10" x14ac:dyDescent="0.2">
      <c r="A12" s="14">
        <v>2015</v>
      </c>
      <c r="B12" s="15" t="s">
        <v>75</v>
      </c>
      <c r="C12" s="4" t="s">
        <v>37</v>
      </c>
      <c r="D12" s="8">
        <v>7</v>
      </c>
      <c r="E12" s="8">
        <v>5</v>
      </c>
      <c r="F12" s="12">
        <v>2</v>
      </c>
      <c r="G12" s="13">
        <v>0</v>
      </c>
      <c r="H12" s="12">
        <v>7</v>
      </c>
      <c r="I12" s="13">
        <v>0</v>
      </c>
      <c r="J12" s="13">
        <v>0</v>
      </c>
    </row>
    <row r="13" spans="1:10" x14ac:dyDescent="0.2">
      <c r="A13" s="14">
        <v>2015</v>
      </c>
      <c r="B13" s="15" t="s">
        <v>75</v>
      </c>
      <c r="C13" s="4" t="s">
        <v>34</v>
      </c>
      <c r="D13" s="8">
        <v>2</v>
      </c>
      <c r="E13" s="12">
        <v>1</v>
      </c>
      <c r="F13" s="8">
        <v>1</v>
      </c>
      <c r="G13" s="13">
        <v>0</v>
      </c>
      <c r="H13" s="8">
        <v>2</v>
      </c>
      <c r="I13" s="13">
        <v>0</v>
      </c>
      <c r="J13" s="13">
        <v>0</v>
      </c>
    </row>
    <row r="14" spans="1:10" x14ac:dyDescent="0.2">
      <c r="A14" s="14">
        <v>2015</v>
      </c>
      <c r="B14" s="15" t="s">
        <v>76</v>
      </c>
      <c r="C14" s="4" t="s">
        <v>38</v>
      </c>
      <c r="D14" s="8">
        <v>2</v>
      </c>
      <c r="E14" s="12">
        <v>2</v>
      </c>
      <c r="F14" s="13">
        <v>0</v>
      </c>
      <c r="G14" s="13">
        <v>0</v>
      </c>
      <c r="H14" s="8">
        <v>2</v>
      </c>
      <c r="I14" s="13">
        <v>0</v>
      </c>
      <c r="J14" s="13">
        <v>0</v>
      </c>
    </row>
    <row r="15" spans="1:10" x14ac:dyDescent="0.2">
      <c r="A15" s="14">
        <v>2015</v>
      </c>
      <c r="B15" s="15" t="s">
        <v>76</v>
      </c>
      <c r="C15" s="4" t="s">
        <v>150</v>
      </c>
      <c r="D15" s="8">
        <v>5</v>
      </c>
      <c r="E15" s="8">
        <v>4</v>
      </c>
      <c r="F15" s="8">
        <v>1</v>
      </c>
      <c r="G15" s="13">
        <v>0</v>
      </c>
      <c r="H15" s="8">
        <v>3</v>
      </c>
      <c r="I15" s="12">
        <v>2</v>
      </c>
      <c r="J15" s="13">
        <v>0</v>
      </c>
    </row>
    <row r="16" spans="1:10" x14ac:dyDescent="0.2">
      <c r="A16" s="14">
        <v>2015</v>
      </c>
      <c r="B16" s="15" t="s">
        <v>77</v>
      </c>
      <c r="C16" s="4" t="s">
        <v>30</v>
      </c>
      <c r="D16" s="8">
        <v>2</v>
      </c>
      <c r="E16" s="13">
        <v>0</v>
      </c>
      <c r="F16" s="8">
        <v>2</v>
      </c>
      <c r="G16" s="13">
        <v>0</v>
      </c>
      <c r="H16" s="8">
        <v>2</v>
      </c>
      <c r="I16" s="13">
        <v>0</v>
      </c>
      <c r="J16" s="13">
        <v>0</v>
      </c>
    </row>
    <row r="17" spans="1:10" x14ac:dyDescent="0.2">
      <c r="A17" s="14">
        <v>2015</v>
      </c>
      <c r="B17" s="15" t="s">
        <v>77</v>
      </c>
      <c r="C17" s="4" t="s">
        <v>40</v>
      </c>
      <c r="D17" s="8">
        <v>1</v>
      </c>
      <c r="E17" s="8">
        <v>1</v>
      </c>
      <c r="F17" s="13">
        <v>0</v>
      </c>
      <c r="G17" s="13">
        <v>0</v>
      </c>
      <c r="H17" s="8">
        <v>1</v>
      </c>
      <c r="I17" s="13">
        <v>0</v>
      </c>
      <c r="J17" s="13">
        <v>0</v>
      </c>
    </row>
    <row r="18" spans="1:10" x14ac:dyDescent="0.2">
      <c r="A18" s="14">
        <v>2015</v>
      </c>
      <c r="B18" s="15" t="s">
        <v>77</v>
      </c>
      <c r="C18" s="4" t="s">
        <v>34</v>
      </c>
      <c r="D18" s="8">
        <v>12</v>
      </c>
      <c r="E18" s="12">
        <v>10</v>
      </c>
      <c r="F18" s="8">
        <v>2</v>
      </c>
      <c r="G18" s="13">
        <v>0</v>
      </c>
      <c r="H18" s="8">
        <v>12</v>
      </c>
      <c r="I18" s="13">
        <v>0</v>
      </c>
      <c r="J18" s="13">
        <v>0</v>
      </c>
    </row>
    <row r="19" spans="1:10" x14ac:dyDescent="0.2">
      <c r="A19" s="14">
        <v>2016</v>
      </c>
      <c r="B19" s="15" t="s">
        <v>66</v>
      </c>
      <c r="C19" s="4" t="s">
        <v>41</v>
      </c>
      <c r="D19" s="8">
        <v>1</v>
      </c>
      <c r="E19" s="13">
        <v>0</v>
      </c>
      <c r="F19" s="12">
        <v>1</v>
      </c>
      <c r="G19" s="13">
        <v>0</v>
      </c>
      <c r="H19" s="11">
        <v>1</v>
      </c>
      <c r="I19" s="13">
        <v>0</v>
      </c>
      <c r="J19" s="13">
        <v>0</v>
      </c>
    </row>
    <row r="20" spans="1:10" x14ac:dyDescent="0.2">
      <c r="A20" s="14">
        <v>2016</v>
      </c>
      <c r="B20" s="15" t="s">
        <v>66</v>
      </c>
      <c r="C20" s="4" t="s">
        <v>36</v>
      </c>
      <c r="D20" s="8">
        <v>1</v>
      </c>
      <c r="E20" s="11">
        <v>1</v>
      </c>
      <c r="F20" s="13">
        <v>0</v>
      </c>
      <c r="G20" s="13">
        <v>0</v>
      </c>
      <c r="H20" s="11">
        <v>1</v>
      </c>
      <c r="I20" s="13">
        <v>0</v>
      </c>
      <c r="J20" s="13">
        <v>0</v>
      </c>
    </row>
    <row r="21" spans="1:10" x14ac:dyDescent="0.2">
      <c r="A21" s="14">
        <v>2016</v>
      </c>
      <c r="B21" s="15" t="s">
        <v>67</v>
      </c>
      <c r="C21" s="4" t="s">
        <v>41</v>
      </c>
      <c r="D21" s="8">
        <v>1</v>
      </c>
      <c r="E21" s="11">
        <v>1</v>
      </c>
      <c r="F21" s="13">
        <v>0</v>
      </c>
      <c r="G21" s="13">
        <v>0</v>
      </c>
      <c r="H21" s="11">
        <v>1</v>
      </c>
      <c r="I21" s="13">
        <v>0</v>
      </c>
      <c r="J21" s="13">
        <v>0</v>
      </c>
    </row>
    <row r="22" spans="1:10" x14ac:dyDescent="0.2">
      <c r="A22" s="14">
        <v>2016</v>
      </c>
      <c r="B22" s="15" t="s">
        <v>67</v>
      </c>
      <c r="C22" s="4" t="s">
        <v>30</v>
      </c>
      <c r="D22" s="8">
        <v>7</v>
      </c>
      <c r="E22" s="12">
        <v>7</v>
      </c>
      <c r="F22" s="13">
        <v>0</v>
      </c>
      <c r="G22" s="13">
        <v>0</v>
      </c>
      <c r="H22" s="11">
        <v>7</v>
      </c>
      <c r="I22" s="13">
        <v>0</v>
      </c>
      <c r="J22" s="13">
        <v>0</v>
      </c>
    </row>
    <row r="23" spans="1:10" x14ac:dyDescent="0.2">
      <c r="A23" s="14">
        <v>2016</v>
      </c>
      <c r="B23" s="15" t="s">
        <v>67</v>
      </c>
      <c r="C23" s="4" t="s">
        <v>148</v>
      </c>
      <c r="D23" s="11">
        <v>1</v>
      </c>
      <c r="E23" s="11">
        <v>1</v>
      </c>
      <c r="F23" s="13">
        <v>0</v>
      </c>
      <c r="G23" s="13">
        <v>0</v>
      </c>
      <c r="H23" s="12">
        <v>1</v>
      </c>
      <c r="I23" s="13">
        <v>0</v>
      </c>
      <c r="J23" s="13">
        <v>0</v>
      </c>
    </row>
    <row r="24" spans="1:10" x14ac:dyDescent="0.2">
      <c r="A24" s="14">
        <v>2016</v>
      </c>
      <c r="B24" s="15" t="s">
        <v>68</v>
      </c>
      <c r="C24" s="4" t="s">
        <v>42</v>
      </c>
      <c r="D24" s="11">
        <v>1</v>
      </c>
      <c r="E24" s="11">
        <v>1</v>
      </c>
      <c r="F24" s="13">
        <v>0</v>
      </c>
      <c r="G24" s="13">
        <v>0</v>
      </c>
      <c r="H24" s="12">
        <v>1</v>
      </c>
      <c r="I24" s="13">
        <v>0</v>
      </c>
      <c r="J24" s="13">
        <v>0</v>
      </c>
    </row>
    <row r="25" spans="1:10" x14ac:dyDescent="0.2">
      <c r="A25" s="14">
        <v>2016</v>
      </c>
      <c r="B25" s="15" t="s">
        <v>68</v>
      </c>
      <c r="C25" s="4" t="s">
        <v>30</v>
      </c>
      <c r="D25" s="11">
        <v>5</v>
      </c>
      <c r="E25" s="13">
        <v>0</v>
      </c>
      <c r="F25" s="12">
        <v>5</v>
      </c>
      <c r="G25" s="13">
        <v>0</v>
      </c>
      <c r="H25" s="12">
        <v>5</v>
      </c>
      <c r="I25" s="13">
        <v>0</v>
      </c>
      <c r="J25" s="13">
        <v>0</v>
      </c>
    </row>
    <row r="26" spans="1:10" x14ac:dyDescent="0.2">
      <c r="A26" s="14">
        <v>2016</v>
      </c>
      <c r="B26" s="15" t="s">
        <v>68</v>
      </c>
      <c r="C26" s="4" t="s">
        <v>43</v>
      </c>
      <c r="D26" s="11">
        <v>9</v>
      </c>
      <c r="E26" s="11">
        <v>8</v>
      </c>
      <c r="F26" s="11">
        <v>1</v>
      </c>
      <c r="G26" s="13">
        <v>0</v>
      </c>
      <c r="H26" s="12">
        <v>9</v>
      </c>
      <c r="I26" s="13">
        <v>0</v>
      </c>
      <c r="J26" s="13">
        <v>0</v>
      </c>
    </row>
    <row r="27" spans="1:10" x14ac:dyDescent="0.2">
      <c r="A27" s="14">
        <v>2016</v>
      </c>
      <c r="B27" s="15" t="s">
        <v>68</v>
      </c>
      <c r="C27" s="4" t="s">
        <v>44</v>
      </c>
      <c r="D27" s="11">
        <v>6</v>
      </c>
      <c r="E27" s="11">
        <v>5</v>
      </c>
      <c r="F27" s="11">
        <v>1</v>
      </c>
      <c r="G27" s="13">
        <v>0</v>
      </c>
      <c r="H27" s="12">
        <v>5</v>
      </c>
      <c r="I27" s="12">
        <v>1</v>
      </c>
      <c r="J27" s="13">
        <v>0</v>
      </c>
    </row>
    <row r="28" spans="1:10" x14ac:dyDescent="0.2">
      <c r="A28" s="14">
        <v>2016</v>
      </c>
      <c r="B28" s="15" t="s">
        <v>69</v>
      </c>
      <c r="C28" s="4" t="s">
        <v>36</v>
      </c>
      <c r="D28" s="11">
        <v>27</v>
      </c>
      <c r="E28" s="11">
        <v>22</v>
      </c>
      <c r="F28" s="11">
        <v>5</v>
      </c>
      <c r="G28" s="13">
        <v>0</v>
      </c>
      <c r="H28" s="12">
        <v>27</v>
      </c>
      <c r="I28" s="13">
        <v>0</v>
      </c>
      <c r="J28" s="13">
        <v>0</v>
      </c>
    </row>
    <row r="29" spans="1:10" x14ac:dyDescent="0.2">
      <c r="A29" s="14">
        <v>2016</v>
      </c>
      <c r="B29" s="15" t="s">
        <v>69</v>
      </c>
      <c r="C29" s="4" t="s">
        <v>37</v>
      </c>
      <c r="D29" s="11">
        <v>15</v>
      </c>
      <c r="E29" s="11">
        <v>8</v>
      </c>
      <c r="F29" s="11">
        <v>7</v>
      </c>
      <c r="G29" s="13">
        <v>0</v>
      </c>
      <c r="H29" s="12">
        <v>15</v>
      </c>
      <c r="I29" s="13">
        <v>0</v>
      </c>
      <c r="J29" s="13">
        <v>0</v>
      </c>
    </row>
    <row r="30" spans="1:10" x14ac:dyDescent="0.2">
      <c r="A30" s="14">
        <v>2016</v>
      </c>
      <c r="B30" s="15" t="s">
        <v>69</v>
      </c>
      <c r="C30" s="4" t="s">
        <v>34</v>
      </c>
      <c r="D30" s="11">
        <v>1</v>
      </c>
      <c r="E30" s="13">
        <v>0</v>
      </c>
      <c r="F30" s="11">
        <v>1</v>
      </c>
      <c r="G30" s="13">
        <v>0</v>
      </c>
      <c r="H30" s="12">
        <v>1</v>
      </c>
      <c r="I30" s="13">
        <v>0</v>
      </c>
      <c r="J30" s="13">
        <v>0</v>
      </c>
    </row>
    <row r="31" spans="1:10" x14ac:dyDescent="0.2">
      <c r="A31" s="14">
        <v>2016</v>
      </c>
      <c r="B31" s="15" t="s">
        <v>69</v>
      </c>
      <c r="C31" s="4" t="s">
        <v>44</v>
      </c>
      <c r="D31" s="11">
        <v>2</v>
      </c>
      <c r="E31" s="11">
        <v>2</v>
      </c>
      <c r="F31" s="13">
        <v>0</v>
      </c>
      <c r="G31" s="13">
        <v>0</v>
      </c>
      <c r="H31" s="12">
        <v>2</v>
      </c>
      <c r="I31" s="13">
        <v>0</v>
      </c>
      <c r="J31" s="13">
        <v>0</v>
      </c>
    </row>
    <row r="32" spans="1:10" x14ac:dyDescent="0.2">
      <c r="A32" s="14">
        <v>2016</v>
      </c>
      <c r="B32" s="15" t="s">
        <v>70</v>
      </c>
      <c r="C32" s="4" t="s">
        <v>148</v>
      </c>
      <c r="D32" s="11">
        <v>2</v>
      </c>
      <c r="E32" s="11">
        <v>2</v>
      </c>
      <c r="F32" s="13">
        <v>0</v>
      </c>
      <c r="G32" s="13">
        <v>0</v>
      </c>
      <c r="H32" s="12">
        <v>2</v>
      </c>
      <c r="I32" s="13">
        <v>0</v>
      </c>
      <c r="J32" s="13">
        <v>0</v>
      </c>
    </row>
    <row r="33" spans="1:10" x14ac:dyDescent="0.2">
      <c r="A33" s="14">
        <v>2016</v>
      </c>
      <c r="B33" s="15" t="s">
        <v>70</v>
      </c>
      <c r="C33" s="4" t="s">
        <v>154</v>
      </c>
      <c r="D33" s="11">
        <v>26</v>
      </c>
      <c r="E33" s="11">
        <v>17</v>
      </c>
      <c r="F33" s="11">
        <v>9</v>
      </c>
      <c r="G33" s="13">
        <v>0</v>
      </c>
      <c r="H33" s="12">
        <v>26</v>
      </c>
      <c r="I33" s="13">
        <v>0</v>
      </c>
      <c r="J33" s="13">
        <v>0</v>
      </c>
    </row>
    <row r="34" spans="1:10" x14ac:dyDescent="0.2">
      <c r="A34" s="14">
        <v>2016</v>
      </c>
      <c r="B34" s="15" t="s">
        <v>71</v>
      </c>
      <c r="C34" s="4" t="s">
        <v>36</v>
      </c>
      <c r="D34" s="11">
        <v>9</v>
      </c>
      <c r="E34" s="11">
        <v>2</v>
      </c>
      <c r="F34" s="11">
        <v>7</v>
      </c>
      <c r="G34" s="13">
        <v>0</v>
      </c>
      <c r="H34" s="12">
        <v>9</v>
      </c>
      <c r="I34" s="13">
        <v>0</v>
      </c>
      <c r="J34" s="13">
        <v>0</v>
      </c>
    </row>
    <row r="35" spans="1:10" x14ac:dyDescent="0.2">
      <c r="A35" s="14">
        <v>2016</v>
      </c>
      <c r="B35" s="15" t="s">
        <v>71</v>
      </c>
      <c r="C35" s="4" t="s">
        <v>30</v>
      </c>
      <c r="D35" s="11">
        <v>1</v>
      </c>
      <c r="E35" s="13">
        <v>0</v>
      </c>
      <c r="F35" s="11">
        <v>1</v>
      </c>
      <c r="G35" s="13">
        <v>0</v>
      </c>
      <c r="H35" s="12">
        <v>1</v>
      </c>
      <c r="I35" s="13">
        <v>0</v>
      </c>
      <c r="J35" s="13">
        <v>0</v>
      </c>
    </row>
    <row r="36" spans="1:10" x14ac:dyDescent="0.2">
      <c r="A36" s="14">
        <v>2016</v>
      </c>
      <c r="B36" s="15" t="s">
        <v>71</v>
      </c>
      <c r="C36" s="4" t="s">
        <v>37</v>
      </c>
      <c r="D36" s="11">
        <v>4</v>
      </c>
      <c r="E36" s="11">
        <v>4</v>
      </c>
      <c r="F36" s="13">
        <v>0</v>
      </c>
      <c r="G36" s="13">
        <v>0</v>
      </c>
      <c r="H36" s="12">
        <v>4</v>
      </c>
      <c r="I36" s="13">
        <v>0</v>
      </c>
      <c r="J36" s="13">
        <v>0</v>
      </c>
    </row>
    <row r="37" spans="1:10" x14ac:dyDescent="0.2">
      <c r="A37" s="14">
        <v>2016</v>
      </c>
      <c r="B37" s="15" t="s">
        <v>71</v>
      </c>
      <c r="C37" s="4" t="s">
        <v>34</v>
      </c>
      <c r="D37" s="11">
        <v>8</v>
      </c>
      <c r="E37" s="11">
        <v>5</v>
      </c>
      <c r="F37" s="11">
        <v>3</v>
      </c>
      <c r="G37" s="13">
        <v>0</v>
      </c>
      <c r="H37" s="12">
        <v>8</v>
      </c>
      <c r="I37" s="13">
        <v>0</v>
      </c>
      <c r="J37" s="13">
        <v>0</v>
      </c>
    </row>
    <row r="38" spans="1:10" x14ac:dyDescent="0.2">
      <c r="A38" s="14">
        <v>2016</v>
      </c>
      <c r="B38" s="15" t="s">
        <v>71</v>
      </c>
      <c r="C38" s="4" t="s">
        <v>154</v>
      </c>
      <c r="D38" s="11">
        <v>4</v>
      </c>
      <c r="E38" s="11">
        <v>4</v>
      </c>
      <c r="F38" s="13">
        <v>0</v>
      </c>
      <c r="G38" s="13">
        <v>0</v>
      </c>
      <c r="H38" s="11">
        <v>4</v>
      </c>
      <c r="I38" s="13">
        <v>0</v>
      </c>
      <c r="J38" s="13">
        <v>0</v>
      </c>
    </row>
    <row r="39" spans="1:10" x14ac:dyDescent="0.2">
      <c r="A39" s="14">
        <v>2016</v>
      </c>
      <c r="B39" s="15" t="s">
        <v>72</v>
      </c>
      <c r="C39" s="4" t="s">
        <v>30</v>
      </c>
      <c r="D39" s="11">
        <v>2</v>
      </c>
      <c r="E39" s="11">
        <v>1</v>
      </c>
      <c r="F39" s="13">
        <v>1</v>
      </c>
      <c r="G39" s="13">
        <v>0</v>
      </c>
      <c r="H39" s="12">
        <v>2</v>
      </c>
      <c r="I39" s="13">
        <v>0</v>
      </c>
      <c r="J39" s="13">
        <v>0</v>
      </c>
    </row>
    <row r="40" spans="1:10" x14ac:dyDescent="0.2">
      <c r="A40" s="14">
        <v>2016</v>
      </c>
      <c r="B40" s="15" t="s">
        <v>72</v>
      </c>
      <c r="C40" s="4" t="s">
        <v>148</v>
      </c>
      <c r="D40" s="11">
        <v>1</v>
      </c>
      <c r="E40" s="11">
        <v>1</v>
      </c>
      <c r="F40" s="13">
        <v>0</v>
      </c>
      <c r="G40" s="13">
        <v>0</v>
      </c>
      <c r="H40" s="12">
        <v>1</v>
      </c>
      <c r="I40" s="13">
        <v>0</v>
      </c>
      <c r="J40" s="13">
        <v>0</v>
      </c>
    </row>
    <row r="41" spans="1:10" x14ac:dyDescent="0.2">
      <c r="A41" s="14">
        <v>2016</v>
      </c>
      <c r="B41" s="15" t="s">
        <v>73</v>
      </c>
      <c r="C41" s="4" t="s">
        <v>30</v>
      </c>
      <c r="D41" s="11">
        <v>1</v>
      </c>
      <c r="E41" s="12">
        <v>1</v>
      </c>
      <c r="F41" s="13">
        <v>0</v>
      </c>
      <c r="G41" s="13">
        <v>0</v>
      </c>
      <c r="H41" s="12">
        <v>1</v>
      </c>
      <c r="I41" s="13">
        <v>0</v>
      </c>
      <c r="J41" s="13">
        <v>0</v>
      </c>
    </row>
    <row r="42" spans="1:10" x14ac:dyDescent="0.2">
      <c r="A42" s="14">
        <v>2016</v>
      </c>
      <c r="B42" s="15" t="s">
        <v>73</v>
      </c>
      <c r="C42" s="4" t="s">
        <v>148</v>
      </c>
      <c r="D42" s="11">
        <v>5</v>
      </c>
      <c r="E42" s="12">
        <v>1</v>
      </c>
      <c r="F42" s="11">
        <v>4</v>
      </c>
      <c r="G42" s="13">
        <v>0</v>
      </c>
      <c r="H42" s="12">
        <v>4</v>
      </c>
      <c r="I42" s="12">
        <v>1</v>
      </c>
      <c r="J42" s="13">
        <v>0</v>
      </c>
    </row>
    <row r="43" spans="1:10" x14ac:dyDescent="0.2">
      <c r="A43" s="14">
        <v>2016</v>
      </c>
      <c r="B43" s="15" t="s">
        <v>73</v>
      </c>
      <c r="C43" s="4" t="s">
        <v>37</v>
      </c>
      <c r="D43" s="11">
        <v>1</v>
      </c>
      <c r="E43" s="13">
        <v>0</v>
      </c>
      <c r="F43" s="12">
        <v>1</v>
      </c>
      <c r="G43" s="13">
        <v>0</v>
      </c>
      <c r="H43" s="12">
        <v>1</v>
      </c>
      <c r="I43" s="13">
        <v>0</v>
      </c>
      <c r="J43" s="13">
        <v>0</v>
      </c>
    </row>
    <row r="44" spans="1:10" x14ac:dyDescent="0.2">
      <c r="A44" s="14">
        <v>2016</v>
      </c>
      <c r="B44" s="15" t="s">
        <v>73</v>
      </c>
      <c r="C44" s="4" t="s">
        <v>154</v>
      </c>
      <c r="D44" s="11">
        <v>1</v>
      </c>
      <c r="E44" s="13">
        <v>0</v>
      </c>
      <c r="F44" s="12">
        <v>1</v>
      </c>
      <c r="G44" s="13">
        <v>0</v>
      </c>
      <c r="H44" s="12">
        <v>1</v>
      </c>
      <c r="I44" s="13">
        <v>0</v>
      </c>
      <c r="J44" s="13">
        <v>0</v>
      </c>
    </row>
    <row r="45" spans="1:10" x14ac:dyDescent="0.2">
      <c r="A45" s="14">
        <v>2016</v>
      </c>
      <c r="B45" s="15" t="s">
        <v>74</v>
      </c>
      <c r="C45" s="4" t="s">
        <v>45</v>
      </c>
      <c r="D45" s="11">
        <v>12</v>
      </c>
      <c r="E45" s="11">
        <v>9</v>
      </c>
      <c r="F45" s="11">
        <v>3</v>
      </c>
      <c r="G45" s="13">
        <v>0</v>
      </c>
      <c r="H45" s="12">
        <v>12</v>
      </c>
      <c r="I45" s="13">
        <v>0</v>
      </c>
      <c r="J45" s="13">
        <v>0</v>
      </c>
    </row>
    <row r="46" spans="1:10" x14ac:dyDescent="0.2">
      <c r="A46" s="14">
        <v>2016</v>
      </c>
      <c r="B46" s="15" t="s">
        <v>74</v>
      </c>
      <c r="C46" s="4" t="s">
        <v>30</v>
      </c>
      <c r="D46" s="11">
        <v>1</v>
      </c>
      <c r="E46" s="11">
        <v>1</v>
      </c>
      <c r="F46" s="13">
        <v>0</v>
      </c>
      <c r="G46" s="13">
        <v>0</v>
      </c>
      <c r="H46" s="12">
        <v>1</v>
      </c>
      <c r="I46" s="13">
        <v>0</v>
      </c>
      <c r="J46" s="13">
        <v>0</v>
      </c>
    </row>
    <row r="47" spans="1:10" x14ac:dyDescent="0.2">
      <c r="A47" s="14">
        <v>2016</v>
      </c>
      <c r="B47" s="15" t="s">
        <v>74</v>
      </c>
      <c r="C47" s="4" t="s">
        <v>148</v>
      </c>
      <c r="D47" s="11">
        <v>1</v>
      </c>
      <c r="E47" s="11">
        <v>1</v>
      </c>
      <c r="F47" s="13">
        <v>0</v>
      </c>
      <c r="G47" s="13">
        <v>0</v>
      </c>
      <c r="H47" s="12">
        <v>1</v>
      </c>
      <c r="I47" s="13">
        <v>0</v>
      </c>
      <c r="J47" s="13">
        <v>0</v>
      </c>
    </row>
    <row r="48" spans="1:10" x14ac:dyDescent="0.2">
      <c r="A48" s="14">
        <v>2016</v>
      </c>
      <c r="B48" s="15" t="s">
        <v>74</v>
      </c>
      <c r="C48" s="4" t="s">
        <v>46</v>
      </c>
      <c r="D48" s="11">
        <v>6</v>
      </c>
      <c r="E48" s="13">
        <v>0</v>
      </c>
      <c r="F48" s="11">
        <v>6</v>
      </c>
      <c r="G48" s="13">
        <v>0</v>
      </c>
      <c r="H48" s="11">
        <v>6</v>
      </c>
      <c r="I48" s="13">
        <v>0</v>
      </c>
      <c r="J48" s="13">
        <v>0</v>
      </c>
    </row>
    <row r="49" spans="1:10" x14ac:dyDescent="0.2">
      <c r="A49" s="14">
        <v>2016</v>
      </c>
      <c r="B49" s="15" t="s">
        <v>75</v>
      </c>
      <c r="C49" s="4" t="s">
        <v>36</v>
      </c>
      <c r="D49" s="11">
        <v>4</v>
      </c>
      <c r="E49" s="13">
        <v>1</v>
      </c>
      <c r="F49" s="13">
        <v>3</v>
      </c>
      <c r="G49" s="12">
        <v>0</v>
      </c>
      <c r="H49" s="13">
        <v>4</v>
      </c>
      <c r="I49" s="13">
        <v>0</v>
      </c>
      <c r="J49" s="12">
        <v>0</v>
      </c>
    </row>
    <row r="50" spans="1:10" x14ac:dyDescent="0.2">
      <c r="A50" s="14">
        <v>2016</v>
      </c>
      <c r="B50" s="15" t="s">
        <v>75</v>
      </c>
      <c r="C50" s="4" t="s">
        <v>37</v>
      </c>
      <c r="D50" s="11">
        <v>4</v>
      </c>
      <c r="E50" s="13">
        <v>0</v>
      </c>
      <c r="F50" s="13">
        <v>4</v>
      </c>
      <c r="G50" s="11">
        <v>0</v>
      </c>
      <c r="H50" s="13">
        <v>4</v>
      </c>
      <c r="I50" s="13">
        <v>0</v>
      </c>
      <c r="J50" s="11">
        <v>0</v>
      </c>
    </row>
    <row r="51" spans="1:10" x14ac:dyDescent="0.2">
      <c r="A51" s="14">
        <v>2016</v>
      </c>
      <c r="B51" s="15" t="s">
        <v>75</v>
      </c>
      <c r="C51" s="4" t="s">
        <v>34</v>
      </c>
      <c r="D51" s="11">
        <v>2</v>
      </c>
      <c r="E51" s="12">
        <v>2</v>
      </c>
      <c r="F51" s="13">
        <v>0</v>
      </c>
      <c r="G51" s="11">
        <v>0</v>
      </c>
      <c r="H51" s="13">
        <v>2</v>
      </c>
      <c r="I51" s="13">
        <v>0</v>
      </c>
      <c r="J51" s="11">
        <v>0</v>
      </c>
    </row>
    <row r="52" spans="1:10" x14ac:dyDescent="0.2">
      <c r="A52" s="14">
        <v>2016</v>
      </c>
      <c r="B52" s="15" t="s">
        <v>75</v>
      </c>
      <c r="C52" s="4" t="s">
        <v>47</v>
      </c>
      <c r="D52" s="11">
        <v>11</v>
      </c>
      <c r="E52" s="13">
        <v>10</v>
      </c>
      <c r="F52" s="13">
        <v>1</v>
      </c>
      <c r="G52" s="11">
        <v>0</v>
      </c>
      <c r="H52" s="13">
        <v>0</v>
      </c>
      <c r="I52" s="13">
        <v>11</v>
      </c>
      <c r="J52" s="11">
        <v>0</v>
      </c>
    </row>
    <row r="53" spans="1:10" x14ac:dyDescent="0.2">
      <c r="A53" s="14">
        <v>2016</v>
      </c>
      <c r="B53" s="15" t="s">
        <v>75</v>
      </c>
      <c r="C53" s="59" t="s">
        <v>155</v>
      </c>
      <c r="D53" s="60">
        <v>1</v>
      </c>
      <c r="E53" s="60">
        <v>1</v>
      </c>
      <c r="F53" s="60">
        <v>0</v>
      </c>
      <c r="G53" s="60">
        <v>0</v>
      </c>
      <c r="H53" s="60">
        <v>0</v>
      </c>
      <c r="I53" s="60">
        <v>1</v>
      </c>
      <c r="J53" s="60">
        <v>0</v>
      </c>
    </row>
    <row r="54" spans="1:10" x14ac:dyDescent="0.2">
      <c r="A54" s="57">
        <v>2016</v>
      </c>
      <c r="B54" s="58" t="s">
        <v>76</v>
      </c>
      <c r="C54" s="59" t="s">
        <v>147</v>
      </c>
      <c r="D54" s="60">
        <v>2</v>
      </c>
      <c r="E54" s="60">
        <v>1</v>
      </c>
      <c r="F54" s="60">
        <v>1</v>
      </c>
      <c r="G54" s="60">
        <v>0</v>
      </c>
      <c r="H54" s="60">
        <v>1</v>
      </c>
      <c r="I54" s="60">
        <v>1</v>
      </c>
      <c r="J54" s="60">
        <v>0</v>
      </c>
    </row>
    <row r="55" spans="1:10" x14ac:dyDescent="0.2">
      <c r="A55" s="57">
        <v>2016</v>
      </c>
      <c r="B55" s="58" t="s">
        <v>76</v>
      </c>
      <c r="C55" s="4" t="s">
        <v>148</v>
      </c>
      <c r="D55" s="60">
        <v>1</v>
      </c>
      <c r="E55" s="60">
        <v>0</v>
      </c>
      <c r="F55" s="60">
        <v>1</v>
      </c>
      <c r="G55" s="60">
        <v>0</v>
      </c>
      <c r="H55" s="60">
        <v>1</v>
      </c>
      <c r="I55" s="60">
        <v>0</v>
      </c>
      <c r="J55" s="60">
        <v>0</v>
      </c>
    </row>
    <row r="56" spans="1:10" x14ac:dyDescent="0.2">
      <c r="A56" s="57">
        <v>2016</v>
      </c>
      <c r="B56" s="58" t="s">
        <v>76</v>
      </c>
      <c r="C56" s="59" t="s">
        <v>149</v>
      </c>
      <c r="D56" s="60">
        <v>1</v>
      </c>
      <c r="E56" s="60">
        <v>1</v>
      </c>
      <c r="F56" s="60">
        <v>0</v>
      </c>
      <c r="G56" s="60">
        <v>0</v>
      </c>
      <c r="H56" s="60">
        <v>1</v>
      </c>
      <c r="I56" s="60">
        <v>0</v>
      </c>
      <c r="J56" s="60">
        <v>0</v>
      </c>
    </row>
    <row r="57" spans="1:10" x14ac:dyDescent="0.2">
      <c r="A57" s="57">
        <v>2016</v>
      </c>
      <c r="B57" s="58" t="s">
        <v>76</v>
      </c>
      <c r="C57" s="59" t="s">
        <v>37</v>
      </c>
      <c r="D57" s="60">
        <v>1</v>
      </c>
      <c r="E57" s="60">
        <v>1</v>
      </c>
      <c r="F57" s="60">
        <v>0</v>
      </c>
      <c r="G57" s="60">
        <v>0</v>
      </c>
      <c r="H57" s="60">
        <v>1</v>
      </c>
      <c r="I57" s="60">
        <v>0</v>
      </c>
      <c r="J57" s="60">
        <v>0</v>
      </c>
    </row>
    <row r="58" spans="1:10" x14ac:dyDescent="0.2">
      <c r="A58" s="57">
        <v>2016</v>
      </c>
      <c r="B58" s="58" t="s">
        <v>76</v>
      </c>
      <c r="C58" s="4" t="s">
        <v>150</v>
      </c>
      <c r="D58" s="60">
        <v>3</v>
      </c>
      <c r="E58" s="60">
        <v>3</v>
      </c>
      <c r="F58" s="60">
        <v>0</v>
      </c>
      <c r="G58" s="60">
        <v>0</v>
      </c>
      <c r="H58" s="60">
        <v>3</v>
      </c>
      <c r="I58" s="60">
        <v>0</v>
      </c>
      <c r="J58" s="60">
        <v>0</v>
      </c>
    </row>
    <row r="59" spans="1:10" x14ac:dyDescent="0.2">
      <c r="A59" s="57">
        <v>2016</v>
      </c>
      <c r="B59" s="58" t="s">
        <v>76</v>
      </c>
      <c r="C59" s="59" t="s">
        <v>34</v>
      </c>
      <c r="D59" s="60">
        <v>3</v>
      </c>
      <c r="E59" s="60">
        <v>1</v>
      </c>
      <c r="F59" s="60">
        <v>2</v>
      </c>
      <c r="G59" s="60">
        <v>0</v>
      </c>
      <c r="H59" s="60">
        <v>3</v>
      </c>
      <c r="I59" s="60">
        <v>0</v>
      </c>
      <c r="J59" s="60">
        <v>0</v>
      </c>
    </row>
    <row r="60" spans="1:10" x14ac:dyDescent="0.2">
      <c r="A60" s="57">
        <v>2016</v>
      </c>
      <c r="B60" s="58" t="s">
        <v>76</v>
      </c>
      <c r="C60" s="59" t="s">
        <v>47</v>
      </c>
      <c r="D60" s="60">
        <v>8</v>
      </c>
      <c r="E60" s="60">
        <v>7</v>
      </c>
      <c r="F60" s="60">
        <v>1</v>
      </c>
      <c r="G60" s="60">
        <v>0</v>
      </c>
      <c r="H60" s="60">
        <v>0</v>
      </c>
      <c r="I60" s="60">
        <v>8</v>
      </c>
      <c r="J60" s="60">
        <v>0</v>
      </c>
    </row>
    <row r="61" spans="1:10" x14ac:dyDescent="0.2">
      <c r="A61" s="57">
        <v>2016</v>
      </c>
      <c r="B61" s="58" t="s">
        <v>76</v>
      </c>
      <c r="C61" s="59" t="s">
        <v>154</v>
      </c>
      <c r="D61" s="60">
        <v>3</v>
      </c>
      <c r="E61" s="60">
        <v>3</v>
      </c>
      <c r="F61" s="60">
        <v>0</v>
      </c>
      <c r="G61" s="60">
        <v>0</v>
      </c>
      <c r="H61" s="60">
        <v>3</v>
      </c>
      <c r="I61" s="60">
        <v>0</v>
      </c>
      <c r="J61" s="60">
        <v>0</v>
      </c>
    </row>
    <row r="62" spans="1:10" x14ac:dyDescent="0.2">
      <c r="A62" s="57">
        <v>2016</v>
      </c>
      <c r="B62" s="58" t="s">
        <v>76</v>
      </c>
      <c r="C62" s="59" t="s">
        <v>155</v>
      </c>
      <c r="D62" s="60">
        <v>4</v>
      </c>
      <c r="E62" s="60">
        <v>1</v>
      </c>
      <c r="F62" s="60">
        <v>3</v>
      </c>
      <c r="G62" s="60">
        <v>0</v>
      </c>
      <c r="H62" s="60">
        <v>0</v>
      </c>
      <c r="I62" s="60">
        <v>4</v>
      </c>
      <c r="J62" s="60">
        <v>0</v>
      </c>
    </row>
    <row r="63" spans="1:10" x14ac:dyDescent="0.2">
      <c r="A63" s="57">
        <v>2016</v>
      </c>
      <c r="B63" s="58" t="s">
        <v>76</v>
      </c>
      <c r="C63" s="59" t="s">
        <v>151</v>
      </c>
      <c r="D63" s="60">
        <v>5</v>
      </c>
      <c r="E63" s="60">
        <v>3</v>
      </c>
      <c r="F63" s="60">
        <v>2</v>
      </c>
      <c r="G63" s="60">
        <v>0</v>
      </c>
      <c r="H63" s="60">
        <v>3</v>
      </c>
      <c r="I63" s="60">
        <v>2</v>
      </c>
      <c r="J63" s="60">
        <v>0</v>
      </c>
    </row>
    <row r="64" spans="1:10" x14ac:dyDescent="0.2">
      <c r="A64" s="57">
        <v>2016</v>
      </c>
      <c r="B64" s="58" t="s">
        <v>77</v>
      </c>
      <c r="C64" s="59" t="s">
        <v>156</v>
      </c>
      <c r="D64" s="60">
        <v>1</v>
      </c>
      <c r="E64" s="60">
        <v>1</v>
      </c>
      <c r="F64" s="60">
        <v>0</v>
      </c>
      <c r="G64" s="60">
        <v>0</v>
      </c>
      <c r="H64" s="60">
        <v>1</v>
      </c>
      <c r="I64" s="60">
        <v>0</v>
      </c>
      <c r="J64" s="60">
        <v>0</v>
      </c>
    </row>
    <row r="65" spans="1:10" x14ac:dyDescent="0.2">
      <c r="A65" s="57">
        <v>2016</v>
      </c>
      <c r="B65" s="58" t="s">
        <v>77</v>
      </c>
      <c r="C65" s="4" t="s">
        <v>47</v>
      </c>
      <c r="D65" s="60">
        <v>5</v>
      </c>
      <c r="E65" s="60">
        <v>3</v>
      </c>
      <c r="F65" s="60">
        <v>2</v>
      </c>
      <c r="G65" s="60">
        <v>0</v>
      </c>
      <c r="H65" s="60">
        <v>0</v>
      </c>
      <c r="I65" s="60">
        <v>5</v>
      </c>
      <c r="J65" s="60">
        <v>0</v>
      </c>
    </row>
    <row r="66" spans="1:10" x14ac:dyDescent="0.2">
      <c r="A66" s="57">
        <v>2016</v>
      </c>
      <c r="B66" s="58" t="s">
        <v>77</v>
      </c>
      <c r="C66" s="59" t="s">
        <v>157</v>
      </c>
      <c r="D66" s="60">
        <v>2</v>
      </c>
      <c r="E66" s="60">
        <v>2</v>
      </c>
      <c r="F66" s="60">
        <v>0</v>
      </c>
      <c r="G66" s="60">
        <v>0</v>
      </c>
      <c r="H66" s="60">
        <v>0</v>
      </c>
      <c r="I66" s="60">
        <v>2</v>
      </c>
      <c r="J66" s="60">
        <v>0</v>
      </c>
    </row>
    <row r="67" spans="1:10" x14ac:dyDescent="0.2">
      <c r="A67" s="57">
        <v>2016</v>
      </c>
      <c r="B67" s="58" t="s">
        <v>77</v>
      </c>
      <c r="C67" s="59" t="s">
        <v>148</v>
      </c>
      <c r="D67" s="60">
        <v>4</v>
      </c>
      <c r="E67" s="60">
        <v>1</v>
      </c>
      <c r="F67" s="60">
        <v>3</v>
      </c>
      <c r="G67" s="60">
        <v>0</v>
      </c>
      <c r="H67" s="60">
        <v>4</v>
      </c>
      <c r="I67" s="60">
        <v>0</v>
      </c>
      <c r="J67" s="60">
        <v>0</v>
      </c>
    </row>
    <row r="68" spans="1:10" x14ac:dyDescent="0.2">
      <c r="A68" s="57">
        <v>2016</v>
      </c>
      <c r="B68" s="58" t="s">
        <v>77</v>
      </c>
      <c r="C68" s="66" t="s">
        <v>152</v>
      </c>
      <c r="D68" s="63">
        <v>2</v>
      </c>
      <c r="E68" s="63">
        <v>2</v>
      </c>
      <c r="F68" s="63">
        <v>0</v>
      </c>
      <c r="G68" s="63">
        <v>0</v>
      </c>
      <c r="H68" s="63">
        <v>0</v>
      </c>
      <c r="I68" s="63">
        <v>2</v>
      </c>
      <c r="J68" s="63">
        <v>0</v>
      </c>
    </row>
    <row r="69" spans="1:10" x14ac:dyDescent="0.2">
      <c r="A69" s="57">
        <v>2016</v>
      </c>
      <c r="B69" s="58" t="s">
        <v>77</v>
      </c>
      <c r="C69" s="66" t="s">
        <v>30</v>
      </c>
      <c r="D69" s="63">
        <v>2</v>
      </c>
      <c r="E69" s="63">
        <v>2</v>
      </c>
      <c r="F69" s="63">
        <v>0</v>
      </c>
      <c r="G69" s="63">
        <v>0</v>
      </c>
      <c r="H69" s="63">
        <v>2</v>
      </c>
      <c r="I69" s="63">
        <v>0</v>
      </c>
      <c r="J69" s="63">
        <v>0</v>
      </c>
    </row>
    <row r="70" spans="1:10" x14ac:dyDescent="0.2">
      <c r="A70" s="57">
        <v>2017</v>
      </c>
      <c r="B70" s="58" t="s">
        <v>66</v>
      </c>
      <c r="C70" s="66" t="s">
        <v>47</v>
      </c>
      <c r="D70" s="63">
        <v>2</v>
      </c>
      <c r="E70" s="63">
        <v>1</v>
      </c>
      <c r="F70" s="63">
        <v>1</v>
      </c>
      <c r="G70" s="63">
        <v>0</v>
      </c>
      <c r="H70" s="63">
        <v>1</v>
      </c>
      <c r="I70" s="63">
        <v>1</v>
      </c>
      <c r="J70" s="63">
        <v>0</v>
      </c>
    </row>
    <row r="71" spans="1:10" x14ac:dyDescent="0.2">
      <c r="A71" s="57">
        <v>2017</v>
      </c>
      <c r="B71" s="58" t="s">
        <v>66</v>
      </c>
      <c r="C71" s="66" t="s">
        <v>34</v>
      </c>
      <c r="D71" s="63">
        <v>2</v>
      </c>
      <c r="E71" s="63">
        <v>1</v>
      </c>
      <c r="F71" s="63">
        <v>1</v>
      </c>
      <c r="G71" s="63">
        <v>0</v>
      </c>
      <c r="H71" s="63">
        <v>2</v>
      </c>
      <c r="I71" s="63">
        <v>0</v>
      </c>
      <c r="J71" s="63">
        <v>0</v>
      </c>
    </row>
    <row r="72" spans="1:10" x14ac:dyDescent="0.2">
      <c r="A72" s="57">
        <v>2017</v>
      </c>
      <c r="B72" s="58" t="s">
        <v>66</v>
      </c>
      <c r="C72" s="4" t="s">
        <v>150</v>
      </c>
      <c r="D72" s="63">
        <v>1</v>
      </c>
      <c r="E72" s="63">
        <v>1</v>
      </c>
      <c r="F72" s="63">
        <v>0</v>
      </c>
      <c r="G72" s="63">
        <v>0</v>
      </c>
      <c r="H72" s="63">
        <v>1</v>
      </c>
      <c r="I72" s="63">
        <v>0</v>
      </c>
      <c r="J72" s="63">
        <v>0</v>
      </c>
    </row>
    <row r="73" spans="1:10" x14ac:dyDescent="0.2">
      <c r="A73" s="57">
        <v>2017</v>
      </c>
      <c r="B73" s="58" t="s">
        <v>66</v>
      </c>
      <c r="C73" s="66" t="s">
        <v>152</v>
      </c>
      <c r="D73" s="63">
        <v>4</v>
      </c>
      <c r="E73" s="63">
        <v>4</v>
      </c>
      <c r="F73" s="63">
        <v>0</v>
      </c>
      <c r="G73" s="63">
        <v>0</v>
      </c>
      <c r="H73" s="63">
        <v>4</v>
      </c>
      <c r="I73" s="63">
        <v>0</v>
      </c>
      <c r="J73" s="63">
        <v>0</v>
      </c>
    </row>
    <row r="74" spans="1:10" x14ac:dyDescent="0.2">
      <c r="A74" s="57">
        <v>2017</v>
      </c>
      <c r="B74" s="58" t="s">
        <v>66</v>
      </c>
      <c r="C74" s="66" t="s">
        <v>158</v>
      </c>
      <c r="D74" s="63">
        <v>1</v>
      </c>
      <c r="E74" s="63">
        <v>0</v>
      </c>
      <c r="F74" s="63">
        <v>1</v>
      </c>
      <c r="G74" s="63">
        <v>0</v>
      </c>
      <c r="H74" s="63">
        <v>1</v>
      </c>
      <c r="I74" s="63">
        <v>0</v>
      </c>
      <c r="J74" s="63">
        <v>0</v>
      </c>
    </row>
    <row r="75" spans="1:10" x14ac:dyDescent="0.2">
      <c r="A75" s="57">
        <v>2017</v>
      </c>
      <c r="B75" s="15" t="s">
        <v>68</v>
      </c>
      <c r="C75" s="4" t="s">
        <v>152</v>
      </c>
      <c r="D75" s="11">
        <v>2</v>
      </c>
      <c r="E75" s="11">
        <v>2</v>
      </c>
      <c r="F75" s="11">
        <v>0</v>
      </c>
      <c r="G75" s="11">
        <v>0</v>
      </c>
      <c r="H75" s="11">
        <v>2</v>
      </c>
      <c r="I75" s="11">
        <v>0</v>
      </c>
      <c r="J75" s="11">
        <v>0</v>
      </c>
    </row>
    <row r="76" spans="1:10" x14ac:dyDescent="0.2">
      <c r="A76" s="57">
        <v>2017</v>
      </c>
      <c r="B76" s="15" t="s">
        <v>68</v>
      </c>
      <c r="C76" s="4" t="s">
        <v>47</v>
      </c>
      <c r="D76" s="11">
        <v>3</v>
      </c>
      <c r="E76" s="11">
        <v>3</v>
      </c>
      <c r="F76" s="11">
        <v>0</v>
      </c>
      <c r="G76" s="11">
        <v>0</v>
      </c>
      <c r="H76" s="11">
        <v>2</v>
      </c>
      <c r="I76" s="11">
        <v>1</v>
      </c>
      <c r="J76" s="11">
        <v>0</v>
      </c>
    </row>
    <row r="77" spans="1:10" x14ac:dyDescent="0.2">
      <c r="A77" s="57">
        <v>2017</v>
      </c>
      <c r="B77" s="15" t="s">
        <v>68</v>
      </c>
      <c r="C77" s="4" t="s">
        <v>154</v>
      </c>
      <c r="D77" s="11">
        <v>1</v>
      </c>
      <c r="E77" s="11">
        <v>0</v>
      </c>
      <c r="F77" s="11">
        <v>1</v>
      </c>
      <c r="G77" s="11">
        <v>0</v>
      </c>
      <c r="H77" s="11">
        <v>1</v>
      </c>
      <c r="I77" s="11">
        <v>0</v>
      </c>
      <c r="J77" s="11">
        <v>0</v>
      </c>
    </row>
    <row r="78" spans="1:10" x14ac:dyDescent="0.2">
      <c r="A78" s="57">
        <v>2017</v>
      </c>
      <c r="B78" s="15" t="s">
        <v>69</v>
      </c>
      <c r="C78" s="66" t="s">
        <v>152</v>
      </c>
      <c r="D78" s="63">
        <v>3</v>
      </c>
      <c r="E78" s="63">
        <v>2</v>
      </c>
      <c r="F78" s="63">
        <v>1</v>
      </c>
      <c r="G78" s="63">
        <v>0</v>
      </c>
      <c r="H78" s="63">
        <v>3</v>
      </c>
      <c r="I78" s="63">
        <v>0</v>
      </c>
      <c r="J78" s="63">
        <v>0</v>
      </c>
    </row>
    <row r="79" spans="1:10" x14ac:dyDescent="0.2">
      <c r="A79" s="57">
        <v>2017</v>
      </c>
      <c r="B79" s="15" t="s">
        <v>69</v>
      </c>
      <c r="C79" s="66" t="s">
        <v>157</v>
      </c>
      <c r="D79" s="63">
        <v>3</v>
      </c>
      <c r="E79" s="63">
        <v>3</v>
      </c>
      <c r="F79" s="63">
        <v>0</v>
      </c>
      <c r="G79" s="63">
        <v>0</v>
      </c>
      <c r="H79" s="63">
        <v>2</v>
      </c>
      <c r="I79" s="63">
        <v>1</v>
      </c>
      <c r="J79" s="63">
        <v>0</v>
      </c>
    </row>
    <row r="80" spans="1:10" x14ac:dyDescent="0.2">
      <c r="A80" s="57">
        <v>2017</v>
      </c>
      <c r="B80" s="15" t="s">
        <v>69</v>
      </c>
      <c r="C80" s="66" t="s">
        <v>37</v>
      </c>
      <c r="D80" s="63">
        <v>21</v>
      </c>
      <c r="E80" s="63">
        <v>13</v>
      </c>
      <c r="F80" s="63">
        <v>8</v>
      </c>
      <c r="G80" s="63">
        <v>0</v>
      </c>
      <c r="H80" s="63">
        <v>20</v>
      </c>
      <c r="I80" s="63">
        <v>1</v>
      </c>
      <c r="J80" s="63">
        <v>0</v>
      </c>
    </row>
    <row r="81" spans="1:10" x14ac:dyDescent="0.2">
      <c r="A81" s="57">
        <v>2017</v>
      </c>
      <c r="B81" s="15" t="s">
        <v>69</v>
      </c>
      <c r="C81" s="66" t="s">
        <v>164</v>
      </c>
      <c r="D81" s="63">
        <v>17</v>
      </c>
      <c r="E81" s="63">
        <v>10</v>
      </c>
      <c r="F81" s="63">
        <v>7</v>
      </c>
      <c r="G81" s="63">
        <v>0</v>
      </c>
      <c r="H81" s="63">
        <v>17</v>
      </c>
      <c r="I81" s="63">
        <v>0</v>
      </c>
      <c r="J81" s="63">
        <v>0</v>
      </c>
    </row>
    <row r="82" spans="1:10" x14ac:dyDescent="0.2">
      <c r="A82" s="57">
        <v>2017</v>
      </c>
      <c r="B82" s="15" t="s">
        <v>69</v>
      </c>
      <c r="C82" s="66" t="s">
        <v>165</v>
      </c>
      <c r="D82" s="63">
        <v>3</v>
      </c>
      <c r="E82" s="63">
        <v>3</v>
      </c>
      <c r="F82" s="63">
        <v>0</v>
      </c>
      <c r="G82" s="63">
        <v>0</v>
      </c>
      <c r="H82" s="63">
        <v>2</v>
      </c>
      <c r="I82" s="63">
        <v>1</v>
      </c>
      <c r="J82" s="63">
        <v>0</v>
      </c>
    </row>
    <row r="83" spans="1:10" x14ac:dyDescent="0.2">
      <c r="A83" s="57">
        <v>2017</v>
      </c>
      <c r="B83" s="15" t="s">
        <v>69</v>
      </c>
      <c r="C83" s="66" t="s">
        <v>166</v>
      </c>
      <c r="D83" s="63">
        <v>7</v>
      </c>
      <c r="E83" s="63">
        <v>5</v>
      </c>
      <c r="F83" s="63">
        <v>2</v>
      </c>
      <c r="G83" s="63">
        <v>0</v>
      </c>
      <c r="H83" s="63">
        <v>7</v>
      </c>
      <c r="I83" s="63">
        <v>0</v>
      </c>
      <c r="J83" s="63">
        <v>0</v>
      </c>
    </row>
    <row r="84" spans="1:10" x14ac:dyDescent="0.2">
      <c r="A84" s="57">
        <v>2017</v>
      </c>
      <c r="B84" s="15" t="s">
        <v>69</v>
      </c>
      <c r="C84" s="66" t="s">
        <v>154</v>
      </c>
      <c r="D84" s="63">
        <v>1</v>
      </c>
      <c r="E84" s="63">
        <v>1</v>
      </c>
      <c r="F84" s="63">
        <v>0</v>
      </c>
      <c r="G84" s="63">
        <v>0</v>
      </c>
      <c r="H84" s="63">
        <v>1</v>
      </c>
      <c r="I84" s="63">
        <v>0</v>
      </c>
      <c r="J84" s="63">
        <v>0</v>
      </c>
    </row>
    <row r="85" spans="1:10" x14ac:dyDescent="0.2">
      <c r="A85" s="57">
        <v>2017</v>
      </c>
      <c r="B85" s="65" t="s">
        <v>70</v>
      </c>
      <c r="C85" s="66" t="s">
        <v>168</v>
      </c>
      <c r="D85" s="63">
        <v>4</v>
      </c>
      <c r="E85" s="63">
        <v>1</v>
      </c>
      <c r="F85" s="63">
        <v>3</v>
      </c>
      <c r="G85" s="63">
        <v>0</v>
      </c>
      <c r="H85" s="63">
        <v>4</v>
      </c>
      <c r="I85" s="63">
        <v>0</v>
      </c>
      <c r="J85" s="63">
        <v>0</v>
      </c>
    </row>
    <row r="86" spans="1:10" x14ac:dyDescent="0.2">
      <c r="A86" s="64">
        <v>2017</v>
      </c>
      <c r="B86" s="65" t="s">
        <v>70</v>
      </c>
      <c r="C86" s="66" t="s">
        <v>37</v>
      </c>
      <c r="D86" s="63">
        <v>1</v>
      </c>
      <c r="E86" s="63">
        <v>0</v>
      </c>
      <c r="F86" s="63">
        <v>1</v>
      </c>
      <c r="G86" s="63">
        <v>0</v>
      </c>
      <c r="H86" s="63">
        <v>1</v>
      </c>
      <c r="I86" s="63">
        <v>0</v>
      </c>
      <c r="J86" s="63">
        <v>0</v>
      </c>
    </row>
    <row r="87" spans="1:10" x14ac:dyDescent="0.2">
      <c r="A87" s="64">
        <v>2017</v>
      </c>
      <c r="B87" s="65" t="s">
        <v>70</v>
      </c>
      <c r="C87" s="66" t="s">
        <v>165</v>
      </c>
      <c r="D87" s="63">
        <v>1</v>
      </c>
      <c r="E87" s="63">
        <v>1</v>
      </c>
      <c r="F87" s="63">
        <v>0</v>
      </c>
      <c r="G87" s="63">
        <v>0</v>
      </c>
      <c r="H87" s="63">
        <v>1</v>
      </c>
      <c r="I87" s="63">
        <v>0</v>
      </c>
      <c r="J87" s="63">
        <v>0</v>
      </c>
    </row>
    <row r="88" spans="1:10" x14ac:dyDescent="0.2">
      <c r="A88" s="64">
        <v>2017</v>
      </c>
      <c r="B88" s="65" t="s">
        <v>70</v>
      </c>
      <c r="C88" s="66" t="s">
        <v>166</v>
      </c>
      <c r="D88" s="63">
        <v>6</v>
      </c>
      <c r="E88" s="63">
        <v>3</v>
      </c>
      <c r="F88" s="63">
        <v>3</v>
      </c>
      <c r="G88" s="63">
        <v>0</v>
      </c>
      <c r="H88" s="63">
        <v>6</v>
      </c>
      <c r="I88" s="63">
        <v>0</v>
      </c>
      <c r="J88" s="63">
        <v>0</v>
      </c>
    </row>
    <row r="89" spans="1:10" x14ac:dyDescent="0.2">
      <c r="A89" s="64">
        <v>2017</v>
      </c>
      <c r="B89" s="65" t="s">
        <v>70</v>
      </c>
      <c r="C89" s="66" t="s">
        <v>47</v>
      </c>
      <c r="D89" s="63">
        <v>2</v>
      </c>
      <c r="E89" s="63">
        <v>2</v>
      </c>
      <c r="F89" s="63">
        <v>0</v>
      </c>
      <c r="G89" s="63">
        <v>0</v>
      </c>
      <c r="H89" s="63">
        <v>1</v>
      </c>
      <c r="I89" s="63">
        <v>1</v>
      </c>
      <c r="J89" s="63">
        <v>0</v>
      </c>
    </row>
    <row r="90" spans="1:10" x14ac:dyDescent="0.2">
      <c r="A90" s="64">
        <v>2017</v>
      </c>
      <c r="B90" s="65" t="s">
        <v>70</v>
      </c>
      <c r="C90" s="66" t="s">
        <v>154</v>
      </c>
      <c r="D90" s="63">
        <v>7</v>
      </c>
      <c r="E90" s="63">
        <v>7</v>
      </c>
      <c r="F90" s="63">
        <v>0</v>
      </c>
      <c r="G90" s="63">
        <v>0</v>
      </c>
      <c r="H90" s="63">
        <v>7</v>
      </c>
      <c r="I90" s="63">
        <v>0</v>
      </c>
      <c r="J90" s="63">
        <v>0</v>
      </c>
    </row>
    <row r="91" spans="1:10" x14ac:dyDescent="0.2">
      <c r="A91" s="64">
        <v>2017</v>
      </c>
      <c r="B91" s="65" t="s">
        <v>70</v>
      </c>
      <c r="C91" s="66" t="s">
        <v>169</v>
      </c>
      <c r="D91" s="63">
        <v>4</v>
      </c>
      <c r="E91" s="63">
        <v>4</v>
      </c>
      <c r="F91" s="63">
        <v>0</v>
      </c>
      <c r="G91" s="63">
        <v>0</v>
      </c>
      <c r="H91" s="63">
        <v>4</v>
      </c>
      <c r="I91" s="63">
        <v>0</v>
      </c>
      <c r="J91" s="63">
        <v>0</v>
      </c>
    </row>
    <row r="92" spans="1:10" x14ac:dyDescent="0.2">
      <c r="A92" s="64">
        <v>2017</v>
      </c>
      <c r="B92" s="65" t="s">
        <v>70</v>
      </c>
      <c r="C92" s="66" t="s">
        <v>156</v>
      </c>
      <c r="D92" s="63">
        <v>11</v>
      </c>
      <c r="E92" s="63">
        <v>10</v>
      </c>
      <c r="F92" s="63">
        <v>1</v>
      </c>
      <c r="G92" s="63">
        <v>0</v>
      </c>
      <c r="H92" s="63">
        <v>11</v>
      </c>
      <c r="I92" s="63">
        <v>0</v>
      </c>
      <c r="J92" s="63">
        <v>0</v>
      </c>
    </row>
    <row r="93" spans="1:10" x14ac:dyDescent="0.2">
      <c r="A93" s="64">
        <v>2017</v>
      </c>
      <c r="B93" s="65" t="s">
        <v>71</v>
      </c>
      <c r="C93" s="66" t="s">
        <v>152</v>
      </c>
      <c r="D93" s="63">
        <v>1</v>
      </c>
      <c r="E93" s="63">
        <v>1</v>
      </c>
      <c r="F93" s="63">
        <v>0</v>
      </c>
      <c r="G93" s="63">
        <v>0</v>
      </c>
      <c r="H93" s="63">
        <v>1</v>
      </c>
      <c r="I93" s="63">
        <v>0</v>
      </c>
      <c r="J93" s="63">
        <v>0</v>
      </c>
    </row>
    <row r="94" spans="1:10" x14ac:dyDescent="0.2">
      <c r="A94" s="64">
        <v>2017</v>
      </c>
      <c r="B94" s="65" t="s">
        <v>71</v>
      </c>
      <c r="C94" s="66" t="s">
        <v>148</v>
      </c>
      <c r="D94" s="63">
        <v>7</v>
      </c>
      <c r="E94" s="63">
        <v>4</v>
      </c>
      <c r="F94" s="63">
        <v>3</v>
      </c>
      <c r="G94" s="63">
        <v>0</v>
      </c>
      <c r="H94" s="63">
        <v>7</v>
      </c>
      <c r="I94" s="63">
        <v>0</v>
      </c>
      <c r="J94" s="63">
        <v>0</v>
      </c>
    </row>
    <row r="95" spans="1:10" x14ac:dyDescent="0.2">
      <c r="A95" s="64">
        <v>2017</v>
      </c>
      <c r="B95" s="65" t="s">
        <v>71</v>
      </c>
      <c r="C95" s="66" t="s">
        <v>157</v>
      </c>
      <c r="D95" s="63">
        <v>4</v>
      </c>
      <c r="E95" s="63">
        <v>4</v>
      </c>
      <c r="F95" s="63">
        <v>0</v>
      </c>
      <c r="G95" s="63">
        <v>0</v>
      </c>
      <c r="H95" s="63">
        <v>0</v>
      </c>
      <c r="I95" s="63">
        <v>4</v>
      </c>
      <c r="J95" s="63">
        <v>0</v>
      </c>
    </row>
    <row r="96" spans="1:10" x14ac:dyDescent="0.2">
      <c r="A96" s="64">
        <v>2017</v>
      </c>
      <c r="B96" s="65" t="s">
        <v>71</v>
      </c>
      <c r="C96" s="66" t="s">
        <v>37</v>
      </c>
      <c r="D96" s="63">
        <v>17</v>
      </c>
      <c r="E96" s="63">
        <v>9</v>
      </c>
      <c r="F96" s="63">
        <v>8</v>
      </c>
      <c r="G96" s="63">
        <v>0</v>
      </c>
      <c r="H96" s="63">
        <v>17</v>
      </c>
      <c r="I96" s="63">
        <v>0</v>
      </c>
      <c r="J96" s="63">
        <v>0</v>
      </c>
    </row>
    <row r="97" spans="1:10" x14ac:dyDescent="0.2">
      <c r="A97" s="64">
        <v>2017</v>
      </c>
      <c r="B97" s="65" t="s">
        <v>71</v>
      </c>
      <c r="C97" s="66" t="s">
        <v>165</v>
      </c>
      <c r="D97" s="63">
        <v>2</v>
      </c>
      <c r="E97" s="63">
        <v>0</v>
      </c>
      <c r="F97" s="63">
        <v>2</v>
      </c>
      <c r="G97" s="63">
        <v>0</v>
      </c>
      <c r="H97" s="63">
        <v>2</v>
      </c>
      <c r="I97" s="63">
        <v>0</v>
      </c>
      <c r="J97" s="63">
        <v>0</v>
      </c>
    </row>
    <row r="98" spans="1:10" x14ac:dyDescent="0.2">
      <c r="A98" s="64">
        <v>2017</v>
      </c>
      <c r="B98" s="65" t="s">
        <v>71</v>
      </c>
      <c r="C98" s="66" t="s">
        <v>156</v>
      </c>
      <c r="D98" s="63">
        <v>2</v>
      </c>
      <c r="E98" s="63">
        <v>2</v>
      </c>
      <c r="F98" s="63">
        <v>0</v>
      </c>
      <c r="G98" s="63">
        <v>0</v>
      </c>
      <c r="H98" s="63">
        <v>1</v>
      </c>
      <c r="I98" s="63">
        <v>1</v>
      </c>
      <c r="J98" s="63">
        <v>0</v>
      </c>
    </row>
    <row r="99" spans="1:10" x14ac:dyDescent="0.2">
      <c r="A99" s="64">
        <v>2017</v>
      </c>
      <c r="B99" s="65" t="s">
        <v>72</v>
      </c>
      <c r="C99" s="66" t="s">
        <v>152</v>
      </c>
      <c r="D99" s="63">
        <v>1</v>
      </c>
      <c r="E99" s="63">
        <v>0</v>
      </c>
      <c r="F99" s="63">
        <v>1</v>
      </c>
      <c r="G99" s="63">
        <v>0</v>
      </c>
      <c r="H99" s="63">
        <v>1</v>
      </c>
      <c r="I99" s="63">
        <v>0</v>
      </c>
      <c r="J99" s="63">
        <v>0</v>
      </c>
    </row>
    <row r="100" spans="1:10" x14ac:dyDescent="0.2">
      <c r="A100" s="64">
        <v>2017</v>
      </c>
      <c r="B100" s="65" t="s">
        <v>72</v>
      </c>
      <c r="C100" s="66" t="s">
        <v>148</v>
      </c>
      <c r="D100" s="63">
        <v>1</v>
      </c>
      <c r="E100" s="63">
        <v>0</v>
      </c>
      <c r="F100" s="63">
        <v>1</v>
      </c>
      <c r="G100" s="63">
        <v>0</v>
      </c>
      <c r="H100" s="63">
        <v>0</v>
      </c>
      <c r="I100" s="63">
        <v>1</v>
      </c>
      <c r="J100" s="63">
        <v>0</v>
      </c>
    </row>
    <row r="101" spans="1:10" x14ac:dyDescent="0.2">
      <c r="A101" s="64">
        <v>2017</v>
      </c>
      <c r="B101" s="65" t="s">
        <v>72</v>
      </c>
      <c r="C101" s="66" t="s">
        <v>165</v>
      </c>
      <c r="D101" s="63">
        <v>3</v>
      </c>
      <c r="E101" s="63">
        <v>2</v>
      </c>
      <c r="F101" s="63">
        <v>1</v>
      </c>
      <c r="G101" s="63">
        <v>0</v>
      </c>
      <c r="H101" s="63">
        <v>3</v>
      </c>
      <c r="I101" s="63">
        <v>0</v>
      </c>
      <c r="J101" s="63">
        <v>0</v>
      </c>
    </row>
    <row r="102" spans="1:10" x14ac:dyDescent="0.2">
      <c r="A102" s="64">
        <v>2017</v>
      </c>
      <c r="B102" s="65" t="s">
        <v>72</v>
      </c>
      <c r="C102" s="66" t="s">
        <v>166</v>
      </c>
      <c r="D102" s="63">
        <v>5</v>
      </c>
      <c r="E102" s="63">
        <v>0</v>
      </c>
      <c r="F102" s="63">
        <v>5</v>
      </c>
      <c r="G102" s="63">
        <v>0</v>
      </c>
      <c r="H102" s="63">
        <v>5</v>
      </c>
      <c r="I102" s="63">
        <v>0</v>
      </c>
      <c r="J102" s="63">
        <v>0</v>
      </c>
    </row>
    <row r="103" spans="1:10" x14ac:dyDescent="0.2">
      <c r="A103" s="64">
        <v>2017</v>
      </c>
      <c r="B103" s="65" t="s">
        <v>73</v>
      </c>
      <c r="C103" s="66" t="s">
        <v>148</v>
      </c>
      <c r="D103" s="63">
        <v>1</v>
      </c>
      <c r="E103" s="63">
        <v>0</v>
      </c>
      <c r="F103" s="63">
        <v>1</v>
      </c>
      <c r="G103" s="63">
        <v>0</v>
      </c>
      <c r="H103" s="63">
        <v>1</v>
      </c>
      <c r="I103" s="63">
        <v>0</v>
      </c>
      <c r="J103" s="63">
        <v>0</v>
      </c>
    </row>
    <row r="104" spans="1:10" x14ac:dyDescent="0.2">
      <c r="A104" s="64">
        <v>2017</v>
      </c>
      <c r="B104" s="65" t="s">
        <v>73</v>
      </c>
      <c r="C104" s="66" t="s">
        <v>37</v>
      </c>
      <c r="D104" s="63">
        <v>2</v>
      </c>
      <c r="E104" s="63">
        <v>0</v>
      </c>
      <c r="F104" s="63">
        <v>2</v>
      </c>
      <c r="G104" s="63">
        <v>0</v>
      </c>
      <c r="H104" s="63">
        <v>2</v>
      </c>
      <c r="I104" s="63">
        <v>0</v>
      </c>
      <c r="J104" s="63">
        <v>0</v>
      </c>
    </row>
    <row r="105" spans="1:10" x14ac:dyDescent="0.2">
      <c r="A105" s="64">
        <v>2017</v>
      </c>
      <c r="B105" s="65" t="s">
        <v>73</v>
      </c>
      <c r="C105" s="66" t="s">
        <v>165</v>
      </c>
      <c r="D105" s="63">
        <v>1</v>
      </c>
      <c r="E105" s="63">
        <v>1</v>
      </c>
      <c r="F105" s="63">
        <v>0</v>
      </c>
      <c r="G105" s="63">
        <v>0</v>
      </c>
      <c r="H105" s="63">
        <v>1</v>
      </c>
      <c r="I105" s="63">
        <v>0</v>
      </c>
      <c r="J105" s="63">
        <v>0</v>
      </c>
    </row>
    <row r="106" spans="1:10" x14ac:dyDescent="0.2">
      <c r="A106" s="64">
        <v>2017</v>
      </c>
      <c r="B106" s="65" t="s">
        <v>73</v>
      </c>
      <c r="C106" s="66" t="s">
        <v>166</v>
      </c>
      <c r="D106" s="63">
        <v>6</v>
      </c>
      <c r="E106" s="63">
        <v>4</v>
      </c>
      <c r="F106" s="63">
        <v>2</v>
      </c>
      <c r="G106" s="63">
        <v>0</v>
      </c>
      <c r="H106" s="63">
        <v>6</v>
      </c>
      <c r="I106" s="63">
        <v>0</v>
      </c>
      <c r="J106" s="63">
        <v>0</v>
      </c>
    </row>
    <row r="107" spans="1:10" x14ac:dyDescent="0.2">
      <c r="A107" s="64">
        <v>2017</v>
      </c>
      <c r="B107" s="65" t="s">
        <v>74</v>
      </c>
      <c r="C107" s="4" t="s">
        <v>148</v>
      </c>
      <c r="D107" s="11">
        <v>3</v>
      </c>
      <c r="E107" s="11">
        <v>0</v>
      </c>
      <c r="F107" s="11">
        <v>3</v>
      </c>
      <c r="G107" s="11">
        <v>0</v>
      </c>
      <c r="H107" s="11">
        <v>3</v>
      </c>
      <c r="I107" s="11">
        <v>0</v>
      </c>
      <c r="J107" s="11">
        <v>0</v>
      </c>
    </row>
    <row r="108" spans="1:10" x14ac:dyDescent="0.2">
      <c r="A108" s="64">
        <v>2017</v>
      </c>
      <c r="B108" s="65" t="s">
        <v>74</v>
      </c>
      <c r="C108" s="4" t="s">
        <v>37</v>
      </c>
      <c r="D108" s="11">
        <v>1</v>
      </c>
      <c r="E108" s="11">
        <v>1</v>
      </c>
      <c r="F108" s="11">
        <v>0</v>
      </c>
      <c r="G108" s="11">
        <v>0</v>
      </c>
      <c r="H108" s="11">
        <v>1</v>
      </c>
      <c r="I108" s="11">
        <v>0</v>
      </c>
      <c r="J108" s="11">
        <v>0</v>
      </c>
    </row>
    <row r="109" spans="1:10" x14ac:dyDescent="0.2">
      <c r="A109" s="64">
        <v>2017</v>
      </c>
      <c r="B109" s="65" t="s">
        <v>74</v>
      </c>
      <c r="C109" s="4" t="s">
        <v>165</v>
      </c>
      <c r="D109" s="11">
        <v>1</v>
      </c>
      <c r="E109" s="11">
        <v>1</v>
      </c>
      <c r="F109" s="11">
        <v>0</v>
      </c>
      <c r="G109" s="11">
        <v>0</v>
      </c>
      <c r="H109" s="11">
        <v>1</v>
      </c>
      <c r="I109" s="11">
        <v>0</v>
      </c>
      <c r="J109" s="11">
        <v>0</v>
      </c>
    </row>
    <row r="110" spans="1:10" x14ac:dyDescent="0.2">
      <c r="A110" s="64">
        <v>2017</v>
      </c>
      <c r="B110" s="65" t="s">
        <v>74</v>
      </c>
      <c r="C110" s="4" t="s">
        <v>47</v>
      </c>
      <c r="D110" s="11">
        <v>3</v>
      </c>
      <c r="E110" s="11">
        <v>2</v>
      </c>
      <c r="F110" s="11">
        <v>1</v>
      </c>
      <c r="G110" s="11">
        <v>0</v>
      </c>
      <c r="H110" s="11">
        <v>3</v>
      </c>
      <c r="I110" s="11">
        <v>0</v>
      </c>
      <c r="J110" s="11">
        <v>0</v>
      </c>
    </row>
    <row r="111" spans="1:10" x14ac:dyDescent="0.2">
      <c r="A111" s="64">
        <v>2017</v>
      </c>
      <c r="B111" s="65" t="s">
        <v>74</v>
      </c>
      <c r="C111" s="4" t="s">
        <v>154</v>
      </c>
      <c r="D111" s="11">
        <v>1</v>
      </c>
      <c r="E111" s="11">
        <v>0</v>
      </c>
      <c r="F111" s="11">
        <v>1</v>
      </c>
      <c r="G111" s="11">
        <v>0</v>
      </c>
      <c r="H111" s="11">
        <v>1</v>
      </c>
      <c r="I111" s="11">
        <v>0</v>
      </c>
      <c r="J111" s="11">
        <v>0</v>
      </c>
    </row>
    <row r="112" spans="1:10" x14ac:dyDescent="0.2">
      <c r="A112" s="64">
        <v>2017</v>
      </c>
      <c r="B112" s="65" t="s">
        <v>74</v>
      </c>
      <c r="C112" s="4" t="s">
        <v>156</v>
      </c>
      <c r="D112" s="11">
        <v>1</v>
      </c>
      <c r="E112" s="11">
        <v>0</v>
      </c>
      <c r="F112" s="11">
        <v>1</v>
      </c>
      <c r="G112" s="11">
        <v>0</v>
      </c>
      <c r="H112" s="11">
        <v>1</v>
      </c>
      <c r="I112" s="11">
        <v>0</v>
      </c>
      <c r="J112" s="11">
        <v>0</v>
      </c>
    </row>
    <row r="113" spans="1:10" x14ac:dyDescent="0.2">
      <c r="A113" s="64">
        <v>2017</v>
      </c>
      <c r="B113" s="65" t="s">
        <v>75</v>
      </c>
      <c r="C113" s="4" t="s">
        <v>148</v>
      </c>
      <c r="D113" s="11">
        <v>1</v>
      </c>
      <c r="E113" s="11">
        <v>0</v>
      </c>
      <c r="F113" s="11">
        <v>1</v>
      </c>
      <c r="G113" s="11">
        <v>0</v>
      </c>
      <c r="H113" s="11">
        <v>1</v>
      </c>
      <c r="I113" s="11">
        <v>0</v>
      </c>
      <c r="J113" s="11">
        <v>0</v>
      </c>
    </row>
    <row r="114" spans="1:10" x14ac:dyDescent="0.2">
      <c r="A114" s="64">
        <v>2017</v>
      </c>
      <c r="B114" s="15" t="s">
        <v>75</v>
      </c>
      <c r="C114" s="4" t="s">
        <v>37</v>
      </c>
      <c r="D114" s="11">
        <v>5</v>
      </c>
      <c r="E114" s="11">
        <v>5</v>
      </c>
      <c r="F114" s="11">
        <v>0</v>
      </c>
      <c r="G114" s="11">
        <v>0</v>
      </c>
      <c r="H114" s="11">
        <v>3</v>
      </c>
      <c r="I114" s="11">
        <v>2</v>
      </c>
      <c r="J114" s="11">
        <v>0</v>
      </c>
    </row>
    <row r="115" spans="1:10" x14ac:dyDescent="0.2">
      <c r="A115" s="64">
        <v>2017</v>
      </c>
      <c r="B115" s="15" t="s">
        <v>75</v>
      </c>
      <c r="C115" s="4" t="s">
        <v>150</v>
      </c>
      <c r="D115" s="11">
        <v>1</v>
      </c>
      <c r="E115" s="11">
        <v>0</v>
      </c>
      <c r="F115" s="11">
        <v>1</v>
      </c>
      <c r="G115" s="11">
        <v>0</v>
      </c>
      <c r="H115" s="11">
        <v>1</v>
      </c>
      <c r="I115" s="11">
        <v>0</v>
      </c>
      <c r="J115" s="11">
        <v>0</v>
      </c>
    </row>
    <row r="116" spans="1:10" x14ac:dyDescent="0.2">
      <c r="A116" s="64">
        <v>2017</v>
      </c>
      <c r="B116" s="15" t="s">
        <v>75</v>
      </c>
      <c r="C116" s="4" t="s">
        <v>164</v>
      </c>
      <c r="D116" s="11">
        <v>2</v>
      </c>
      <c r="E116" s="11">
        <v>2</v>
      </c>
      <c r="F116" s="11">
        <v>0</v>
      </c>
      <c r="G116" s="11">
        <v>0</v>
      </c>
      <c r="H116" s="11">
        <v>2</v>
      </c>
      <c r="I116" s="11">
        <v>0</v>
      </c>
      <c r="J116" s="11">
        <v>0</v>
      </c>
    </row>
    <row r="117" spans="1:10" x14ac:dyDescent="0.2">
      <c r="A117" s="64">
        <v>2017</v>
      </c>
      <c r="B117" s="15" t="s">
        <v>75</v>
      </c>
      <c r="C117" s="4" t="s">
        <v>47</v>
      </c>
      <c r="D117" s="11">
        <v>2</v>
      </c>
      <c r="E117" s="11">
        <v>1</v>
      </c>
      <c r="F117" s="11">
        <v>1</v>
      </c>
      <c r="G117" s="11">
        <v>0</v>
      </c>
      <c r="H117" s="11">
        <v>2</v>
      </c>
      <c r="I117" s="11">
        <v>0</v>
      </c>
      <c r="J117" s="11">
        <v>0</v>
      </c>
    </row>
    <row r="118" spans="1:10" x14ac:dyDescent="0.2">
      <c r="A118" s="64">
        <v>2017</v>
      </c>
      <c r="B118" s="15" t="s">
        <v>75</v>
      </c>
      <c r="C118" s="4" t="s">
        <v>154</v>
      </c>
      <c r="D118" s="11">
        <v>1</v>
      </c>
      <c r="E118" s="11">
        <v>0</v>
      </c>
      <c r="F118" s="11">
        <v>1</v>
      </c>
      <c r="G118" s="11">
        <v>0</v>
      </c>
      <c r="H118" s="11">
        <v>1</v>
      </c>
      <c r="I118" s="11">
        <v>0</v>
      </c>
      <c r="J118" s="11">
        <v>0</v>
      </c>
    </row>
    <row r="119" spans="1:10" x14ac:dyDescent="0.2">
      <c r="A119" s="14">
        <v>2017</v>
      </c>
      <c r="B119" s="15" t="s">
        <v>76</v>
      </c>
      <c r="C119" s="4" t="s">
        <v>30</v>
      </c>
      <c r="D119" s="11">
        <v>1</v>
      </c>
      <c r="E119" s="11">
        <v>0</v>
      </c>
      <c r="F119" s="11">
        <v>1</v>
      </c>
      <c r="G119" s="11">
        <v>0</v>
      </c>
      <c r="H119" s="11">
        <v>1</v>
      </c>
      <c r="I119" s="11">
        <v>0</v>
      </c>
      <c r="J119" s="11">
        <v>0</v>
      </c>
    </row>
    <row r="120" spans="1:10" x14ac:dyDescent="0.2">
      <c r="A120" s="14">
        <v>2017</v>
      </c>
      <c r="B120" s="15" t="s">
        <v>76</v>
      </c>
      <c r="C120" s="4" t="s">
        <v>171</v>
      </c>
      <c r="D120" s="11">
        <v>3</v>
      </c>
      <c r="E120" s="11">
        <v>0</v>
      </c>
      <c r="F120" s="11">
        <v>3</v>
      </c>
      <c r="G120" s="11">
        <v>0</v>
      </c>
      <c r="H120" s="11">
        <v>3</v>
      </c>
      <c r="I120" s="11">
        <v>0</v>
      </c>
      <c r="J120" s="11">
        <v>0</v>
      </c>
    </row>
    <row r="121" spans="1:10" x14ac:dyDescent="0.2">
      <c r="A121" s="14">
        <v>2017</v>
      </c>
      <c r="B121" s="15" t="s">
        <v>76</v>
      </c>
      <c r="C121" s="4" t="s">
        <v>152</v>
      </c>
      <c r="D121" s="11">
        <v>3</v>
      </c>
      <c r="E121" s="11">
        <v>3</v>
      </c>
      <c r="F121" s="11">
        <v>0</v>
      </c>
      <c r="G121" s="11">
        <v>0</v>
      </c>
      <c r="H121" s="11">
        <v>3</v>
      </c>
      <c r="I121" s="11">
        <v>0</v>
      </c>
      <c r="J121" s="11">
        <v>0</v>
      </c>
    </row>
    <row r="122" spans="1:10" x14ac:dyDescent="0.2">
      <c r="A122" s="14">
        <v>2017</v>
      </c>
      <c r="B122" s="15" t="s">
        <v>76</v>
      </c>
      <c r="C122" s="4" t="s">
        <v>47</v>
      </c>
      <c r="D122" s="11">
        <v>2</v>
      </c>
      <c r="E122" s="11">
        <v>2</v>
      </c>
      <c r="F122" s="11">
        <v>0</v>
      </c>
      <c r="G122" s="11">
        <v>0</v>
      </c>
      <c r="H122" s="11">
        <v>2</v>
      </c>
      <c r="I122" s="11">
        <v>0</v>
      </c>
      <c r="J122" s="11">
        <v>0</v>
      </c>
    </row>
    <row r="123" spans="1:10" x14ac:dyDescent="0.2">
      <c r="A123" s="14">
        <v>2017</v>
      </c>
      <c r="B123" s="15" t="s">
        <v>76</v>
      </c>
      <c r="C123" s="4" t="s">
        <v>154</v>
      </c>
      <c r="D123" s="11">
        <v>7</v>
      </c>
      <c r="E123" s="11">
        <v>7</v>
      </c>
      <c r="F123" s="11">
        <v>0</v>
      </c>
      <c r="G123" s="11">
        <v>0</v>
      </c>
      <c r="H123" s="11">
        <v>7</v>
      </c>
      <c r="I123" s="11">
        <v>0</v>
      </c>
      <c r="J123" s="11">
        <v>0</v>
      </c>
    </row>
    <row r="124" spans="1:10" x14ac:dyDescent="0.2">
      <c r="A124" s="14">
        <v>2017</v>
      </c>
      <c r="B124" s="15" t="s">
        <v>76</v>
      </c>
      <c r="C124" s="4" t="s">
        <v>169</v>
      </c>
      <c r="D124" s="11">
        <v>2</v>
      </c>
      <c r="E124" s="11">
        <v>1</v>
      </c>
      <c r="F124" s="11">
        <v>1</v>
      </c>
      <c r="G124" s="11">
        <v>0</v>
      </c>
      <c r="H124" s="11">
        <v>2</v>
      </c>
      <c r="I124" s="11">
        <v>0</v>
      </c>
      <c r="J124" s="11">
        <v>0</v>
      </c>
    </row>
    <row r="125" spans="1:10" x14ac:dyDescent="0.2">
      <c r="A125" s="14">
        <v>2017</v>
      </c>
      <c r="B125" s="15" t="s">
        <v>77</v>
      </c>
      <c r="C125" s="4" t="s">
        <v>152</v>
      </c>
      <c r="D125" s="11">
        <v>4</v>
      </c>
      <c r="E125" s="11">
        <v>3</v>
      </c>
      <c r="F125" s="11">
        <v>1</v>
      </c>
      <c r="G125" s="11">
        <v>0</v>
      </c>
      <c r="H125" s="11">
        <v>4</v>
      </c>
      <c r="I125" s="11">
        <v>0</v>
      </c>
      <c r="J125" s="70">
        <v>0</v>
      </c>
    </row>
    <row r="126" spans="1:10" x14ac:dyDescent="0.2">
      <c r="A126" s="14">
        <v>2017</v>
      </c>
      <c r="B126" s="15" t="s">
        <v>77</v>
      </c>
      <c r="C126" s="4" t="s">
        <v>148</v>
      </c>
      <c r="D126" s="11">
        <v>1</v>
      </c>
      <c r="E126" s="11">
        <v>0</v>
      </c>
      <c r="F126" s="11">
        <v>1</v>
      </c>
      <c r="G126" s="11">
        <v>0</v>
      </c>
      <c r="H126" s="11">
        <v>1</v>
      </c>
      <c r="I126" s="11">
        <v>0</v>
      </c>
      <c r="J126" s="70">
        <v>0</v>
      </c>
    </row>
    <row r="127" spans="1:10" x14ac:dyDescent="0.2">
      <c r="A127" s="14">
        <v>2017</v>
      </c>
      <c r="B127" s="15" t="s">
        <v>77</v>
      </c>
      <c r="C127" s="4" t="s">
        <v>37</v>
      </c>
      <c r="D127" s="11">
        <v>1</v>
      </c>
      <c r="E127" s="11">
        <v>0</v>
      </c>
      <c r="F127" s="11">
        <v>1</v>
      </c>
      <c r="G127" s="11">
        <v>0</v>
      </c>
      <c r="H127" s="11">
        <v>1</v>
      </c>
      <c r="I127" s="11">
        <v>0</v>
      </c>
      <c r="J127" s="70">
        <v>0</v>
      </c>
    </row>
    <row r="128" spans="1:10" x14ac:dyDescent="0.2">
      <c r="A128" s="67">
        <v>2018</v>
      </c>
      <c r="B128" s="68" t="s">
        <v>66</v>
      </c>
      <c r="C128" s="69" t="s">
        <v>158</v>
      </c>
      <c r="D128" s="70">
        <v>1</v>
      </c>
      <c r="E128" s="70">
        <v>1</v>
      </c>
      <c r="F128" s="70">
        <v>0</v>
      </c>
      <c r="G128" s="70">
        <v>0</v>
      </c>
      <c r="H128" s="70">
        <v>0</v>
      </c>
      <c r="I128" s="70">
        <v>1</v>
      </c>
      <c r="J128" s="70">
        <v>0</v>
      </c>
    </row>
    <row r="129" spans="1:10" x14ac:dyDescent="0.2">
      <c r="A129" s="67">
        <v>2018</v>
      </c>
      <c r="B129" s="68" t="s">
        <v>66</v>
      </c>
      <c r="C129" s="69" t="s">
        <v>152</v>
      </c>
      <c r="D129" s="70">
        <v>4</v>
      </c>
      <c r="E129" s="70">
        <v>1</v>
      </c>
      <c r="F129" s="70">
        <v>3</v>
      </c>
      <c r="G129" s="70">
        <v>0</v>
      </c>
      <c r="H129" s="70">
        <v>4</v>
      </c>
      <c r="I129" s="70">
        <v>0</v>
      </c>
      <c r="J129" s="70">
        <v>0</v>
      </c>
    </row>
    <row r="130" spans="1:10" x14ac:dyDescent="0.2">
      <c r="A130" s="67">
        <v>2018</v>
      </c>
      <c r="B130" s="68" t="s">
        <v>66</v>
      </c>
      <c r="C130" s="69" t="s">
        <v>165</v>
      </c>
      <c r="D130" s="70">
        <v>1</v>
      </c>
      <c r="E130" s="70">
        <v>0</v>
      </c>
      <c r="F130" s="70">
        <v>1</v>
      </c>
      <c r="G130" s="70">
        <v>0</v>
      </c>
      <c r="H130" s="70">
        <v>1</v>
      </c>
      <c r="I130" s="70">
        <v>0</v>
      </c>
      <c r="J130" s="70">
        <v>0</v>
      </c>
    </row>
    <row r="131" spans="1:10" x14ac:dyDescent="0.2">
      <c r="A131" s="67">
        <v>2018</v>
      </c>
      <c r="B131" s="68" t="s">
        <v>66</v>
      </c>
      <c r="C131" s="69" t="s">
        <v>153</v>
      </c>
      <c r="D131" s="70">
        <v>1</v>
      </c>
      <c r="E131" s="70">
        <v>1</v>
      </c>
      <c r="F131" s="70">
        <v>0</v>
      </c>
      <c r="G131" s="70">
        <v>0</v>
      </c>
      <c r="H131" s="70">
        <v>1</v>
      </c>
      <c r="I131" s="70">
        <v>0</v>
      </c>
      <c r="J131" s="70">
        <v>0</v>
      </c>
    </row>
    <row r="132" spans="1:10" x14ac:dyDescent="0.2">
      <c r="A132" s="67">
        <v>2018</v>
      </c>
      <c r="B132" s="68" t="s">
        <v>67</v>
      </c>
      <c r="C132" s="69" t="s">
        <v>152</v>
      </c>
      <c r="D132" s="70">
        <v>3</v>
      </c>
      <c r="E132" s="70">
        <v>2</v>
      </c>
      <c r="F132" s="70">
        <v>1</v>
      </c>
      <c r="G132" s="70">
        <v>0</v>
      </c>
      <c r="H132" s="70">
        <v>3</v>
      </c>
      <c r="I132" s="70">
        <v>0</v>
      </c>
      <c r="J132" s="70">
        <v>0</v>
      </c>
    </row>
    <row r="133" spans="1:10" x14ac:dyDescent="0.2">
      <c r="A133" s="67">
        <v>2018</v>
      </c>
      <c r="B133" s="68" t="s">
        <v>67</v>
      </c>
      <c r="C133" s="69" t="s">
        <v>148</v>
      </c>
      <c r="D133" s="70">
        <v>1</v>
      </c>
      <c r="E133" s="70">
        <v>0</v>
      </c>
      <c r="F133" s="70">
        <v>1</v>
      </c>
      <c r="G133" s="70">
        <v>0</v>
      </c>
      <c r="H133" s="70">
        <v>1</v>
      </c>
      <c r="I133" s="70">
        <v>0</v>
      </c>
      <c r="J133" s="70">
        <v>0</v>
      </c>
    </row>
    <row r="134" spans="1:10" x14ac:dyDescent="0.2">
      <c r="A134" s="67">
        <v>2018</v>
      </c>
      <c r="B134" s="68" t="s">
        <v>68</v>
      </c>
      <c r="C134" s="69" t="s">
        <v>173</v>
      </c>
      <c r="D134" s="70">
        <v>1</v>
      </c>
      <c r="E134" s="70">
        <v>1</v>
      </c>
      <c r="F134" s="70">
        <v>0</v>
      </c>
      <c r="G134" s="70">
        <v>0</v>
      </c>
      <c r="H134" s="70">
        <v>1</v>
      </c>
      <c r="I134" s="70">
        <v>0</v>
      </c>
      <c r="J134" s="70">
        <v>0</v>
      </c>
    </row>
    <row r="135" spans="1:10" x14ac:dyDescent="0.2">
      <c r="A135" s="67">
        <v>2018</v>
      </c>
      <c r="B135" s="68" t="s">
        <v>69</v>
      </c>
      <c r="C135" s="69" t="s">
        <v>152</v>
      </c>
      <c r="D135" s="70">
        <v>1</v>
      </c>
      <c r="E135" s="70">
        <v>1</v>
      </c>
      <c r="F135" s="70">
        <v>0</v>
      </c>
      <c r="G135" s="70">
        <v>0</v>
      </c>
      <c r="H135" s="70">
        <v>1</v>
      </c>
      <c r="I135" s="70">
        <v>0</v>
      </c>
      <c r="J135" s="70">
        <v>0</v>
      </c>
    </row>
    <row r="136" spans="1:10" x14ac:dyDescent="0.2">
      <c r="A136" s="67">
        <v>2018</v>
      </c>
      <c r="B136" s="68" t="s">
        <v>69</v>
      </c>
      <c r="C136" s="69" t="s">
        <v>148</v>
      </c>
      <c r="D136" s="70">
        <v>1</v>
      </c>
      <c r="E136" s="70">
        <v>0</v>
      </c>
      <c r="F136" s="70">
        <v>1</v>
      </c>
      <c r="G136" s="70">
        <v>0</v>
      </c>
      <c r="H136" s="70">
        <v>1</v>
      </c>
      <c r="I136" s="70">
        <v>0</v>
      </c>
      <c r="J136" s="70">
        <v>0</v>
      </c>
    </row>
    <row r="137" spans="1:10" x14ac:dyDescent="0.2">
      <c r="A137" s="67">
        <v>2018</v>
      </c>
      <c r="B137" s="68" t="s">
        <v>69</v>
      </c>
      <c r="C137" s="69" t="s">
        <v>37</v>
      </c>
      <c r="D137" s="70">
        <v>14</v>
      </c>
      <c r="E137" s="70">
        <v>8</v>
      </c>
      <c r="F137" s="70">
        <v>6</v>
      </c>
      <c r="G137" s="70">
        <v>0</v>
      </c>
      <c r="H137" s="70">
        <v>13</v>
      </c>
      <c r="I137" s="70">
        <v>1</v>
      </c>
      <c r="J137" s="70">
        <v>0</v>
      </c>
    </row>
    <row r="138" spans="1:10" x14ac:dyDescent="0.2">
      <c r="A138" s="67">
        <v>2018</v>
      </c>
      <c r="B138" s="68" t="s">
        <v>69</v>
      </c>
      <c r="C138" s="69" t="s">
        <v>175</v>
      </c>
      <c r="D138" s="70">
        <v>1</v>
      </c>
      <c r="E138" s="70">
        <v>1</v>
      </c>
      <c r="F138" s="70">
        <v>0</v>
      </c>
      <c r="G138" s="70">
        <v>0</v>
      </c>
      <c r="H138" s="70">
        <v>1</v>
      </c>
      <c r="I138" s="70">
        <v>0</v>
      </c>
      <c r="J138" s="70">
        <v>0</v>
      </c>
    </row>
    <row r="139" spans="1:10" x14ac:dyDescent="0.2">
      <c r="A139" s="67">
        <v>2018</v>
      </c>
      <c r="B139" s="68" t="s">
        <v>69</v>
      </c>
      <c r="C139" s="69" t="s">
        <v>164</v>
      </c>
      <c r="D139" s="70">
        <v>15</v>
      </c>
      <c r="E139" s="70">
        <v>7</v>
      </c>
      <c r="F139" s="70">
        <v>8</v>
      </c>
      <c r="G139" s="70">
        <v>0</v>
      </c>
      <c r="H139" s="70">
        <v>14</v>
      </c>
      <c r="I139" s="70">
        <v>1</v>
      </c>
      <c r="J139" s="70">
        <v>0</v>
      </c>
    </row>
    <row r="140" spans="1:10" x14ac:dyDescent="0.2">
      <c r="A140" s="67">
        <v>2018</v>
      </c>
      <c r="B140" s="68" t="s">
        <v>69</v>
      </c>
      <c r="C140" s="69" t="s">
        <v>166</v>
      </c>
      <c r="D140" s="70">
        <v>4</v>
      </c>
      <c r="E140" s="70">
        <v>0</v>
      </c>
      <c r="F140" s="70">
        <v>4</v>
      </c>
      <c r="G140" s="70">
        <v>0</v>
      </c>
      <c r="H140" s="70">
        <v>3</v>
      </c>
      <c r="I140" s="70">
        <v>1</v>
      </c>
      <c r="J140" s="70">
        <v>0</v>
      </c>
    </row>
    <row r="141" spans="1:10" x14ac:dyDescent="0.2">
      <c r="A141" s="67">
        <v>2018</v>
      </c>
      <c r="B141" s="68" t="s">
        <v>70</v>
      </c>
      <c r="C141" s="69" t="s">
        <v>158</v>
      </c>
      <c r="D141" s="70">
        <v>1</v>
      </c>
      <c r="E141" s="70">
        <v>1</v>
      </c>
      <c r="F141" s="70">
        <v>0</v>
      </c>
      <c r="G141" s="70">
        <v>0</v>
      </c>
      <c r="H141" s="70">
        <v>1</v>
      </c>
      <c r="I141" s="70">
        <v>0</v>
      </c>
      <c r="J141" s="70">
        <v>0</v>
      </c>
    </row>
    <row r="142" spans="1:10" x14ac:dyDescent="0.2">
      <c r="A142" s="67">
        <v>2018</v>
      </c>
      <c r="B142" s="68" t="s">
        <v>70</v>
      </c>
      <c r="C142" s="69" t="s">
        <v>157</v>
      </c>
      <c r="D142" s="70">
        <v>5</v>
      </c>
      <c r="E142" s="70">
        <v>3</v>
      </c>
      <c r="F142" s="70">
        <v>2</v>
      </c>
      <c r="G142" s="70">
        <v>0</v>
      </c>
      <c r="H142" s="70">
        <v>4</v>
      </c>
      <c r="I142" s="70">
        <v>1</v>
      </c>
      <c r="J142" s="70">
        <v>0</v>
      </c>
    </row>
    <row r="143" spans="1:10" x14ac:dyDescent="0.2">
      <c r="A143" s="67">
        <v>2018</v>
      </c>
      <c r="B143" s="68" t="s">
        <v>70</v>
      </c>
      <c r="C143" s="69" t="s">
        <v>165</v>
      </c>
      <c r="D143" s="70">
        <v>1</v>
      </c>
      <c r="E143" s="70">
        <v>0</v>
      </c>
      <c r="F143" s="70">
        <v>1</v>
      </c>
      <c r="G143" s="70">
        <v>0</v>
      </c>
      <c r="H143" s="70">
        <v>1</v>
      </c>
      <c r="I143" s="70">
        <v>0</v>
      </c>
      <c r="J143" s="70">
        <v>0</v>
      </c>
    </row>
    <row r="144" spans="1:10" x14ac:dyDescent="0.2">
      <c r="A144" s="67">
        <v>2018</v>
      </c>
      <c r="B144" s="68" t="s">
        <v>70</v>
      </c>
      <c r="C144" s="69" t="s">
        <v>173</v>
      </c>
      <c r="D144" s="70">
        <v>6</v>
      </c>
      <c r="E144" s="70">
        <v>6</v>
      </c>
      <c r="F144" s="70">
        <v>0</v>
      </c>
      <c r="G144" s="70">
        <v>0</v>
      </c>
      <c r="H144" s="70">
        <v>4</v>
      </c>
      <c r="I144" s="70">
        <v>2</v>
      </c>
      <c r="J144" s="70">
        <v>0</v>
      </c>
    </row>
    <row r="145" spans="1:10" x14ac:dyDescent="0.2">
      <c r="A145" s="67">
        <v>2018</v>
      </c>
      <c r="B145" s="68" t="s">
        <v>70</v>
      </c>
      <c r="C145" s="69" t="s">
        <v>154</v>
      </c>
      <c r="D145" s="70">
        <v>3</v>
      </c>
      <c r="E145" s="70">
        <v>1</v>
      </c>
      <c r="F145" s="70">
        <v>2</v>
      </c>
      <c r="G145" s="70">
        <v>0</v>
      </c>
      <c r="H145" s="70">
        <v>3</v>
      </c>
      <c r="I145" s="70">
        <v>0</v>
      </c>
      <c r="J145" s="70">
        <v>0</v>
      </c>
    </row>
    <row r="146" spans="1:10" x14ac:dyDescent="0.2">
      <c r="A146" s="67">
        <v>2018</v>
      </c>
      <c r="B146" s="68" t="s">
        <v>70</v>
      </c>
      <c r="C146" s="69" t="s">
        <v>156</v>
      </c>
      <c r="D146" s="70">
        <v>7</v>
      </c>
      <c r="E146" s="70">
        <v>4</v>
      </c>
      <c r="F146" s="70">
        <v>3</v>
      </c>
      <c r="G146" s="70">
        <v>0</v>
      </c>
      <c r="H146" s="70">
        <v>7</v>
      </c>
      <c r="I146" s="70">
        <v>0</v>
      </c>
      <c r="J146" s="70">
        <v>0</v>
      </c>
    </row>
    <row r="147" spans="1:10" x14ac:dyDescent="0.2">
      <c r="A147" s="67">
        <v>2018</v>
      </c>
      <c r="B147" s="68" t="s">
        <v>71</v>
      </c>
      <c r="C147" s="69" t="s">
        <v>152</v>
      </c>
      <c r="D147" s="70">
        <v>2</v>
      </c>
      <c r="E147" s="70">
        <v>1</v>
      </c>
      <c r="F147" s="70">
        <v>1</v>
      </c>
      <c r="G147" s="70">
        <v>0</v>
      </c>
      <c r="H147" s="70">
        <v>1</v>
      </c>
      <c r="I147" s="70">
        <v>1</v>
      </c>
      <c r="J147" s="70">
        <v>0</v>
      </c>
    </row>
    <row r="148" spans="1:10" x14ac:dyDescent="0.2">
      <c r="A148" s="67">
        <v>2018</v>
      </c>
      <c r="B148" s="68" t="s">
        <v>71</v>
      </c>
      <c r="C148" s="69" t="s">
        <v>150</v>
      </c>
      <c r="D148" s="70">
        <v>1</v>
      </c>
      <c r="E148" s="70">
        <v>1</v>
      </c>
      <c r="F148" s="70">
        <v>0</v>
      </c>
      <c r="G148" s="70">
        <v>0</v>
      </c>
      <c r="H148" s="70">
        <v>1</v>
      </c>
      <c r="I148" s="70">
        <v>0</v>
      </c>
      <c r="J148" s="70">
        <v>0</v>
      </c>
    </row>
    <row r="149" spans="1:10" x14ac:dyDescent="0.2">
      <c r="A149" s="67">
        <v>2018</v>
      </c>
      <c r="B149" s="68" t="s">
        <v>71</v>
      </c>
      <c r="C149" s="69" t="s">
        <v>165</v>
      </c>
      <c r="D149" s="70">
        <v>2</v>
      </c>
      <c r="E149" s="70">
        <v>0</v>
      </c>
      <c r="F149" s="70">
        <v>2</v>
      </c>
      <c r="G149" s="70">
        <v>0</v>
      </c>
      <c r="H149" s="70">
        <v>1</v>
      </c>
      <c r="I149" s="70">
        <v>1</v>
      </c>
      <c r="J149" s="70">
        <v>0</v>
      </c>
    </row>
    <row r="150" spans="1:10" x14ac:dyDescent="0.2">
      <c r="A150" s="67">
        <v>2018</v>
      </c>
      <c r="B150" s="68" t="s">
        <v>71</v>
      </c>
      <c r="C150" s="69" t="s">
        <v>47</v>
      </c>
      <c r="D150" s="70">
        <v>1</v>
      </c>
      <c r="E150" s="70">
        <v>1</v>
      </c>
      <c r="F150" s="70">
        <v>0</v>
      </c>
      <c r="G150" s="70">
        <v>0</v>
      </c>
      <c r="H150" s="70">
        <v>0</v>
      </c>
      <c r="I150" s="70">
        <v>1</v>
      </c>
      <c r="J150" s="70">
        <v>0</v>
      </c>
    </row>
    <row r="151" spans="1:10" x14ac:dyDescent="0.2">
      <c r="A151" s="67">
        <v>2018</v>
      </c>
      <c r="B151" s="68" t="s">
        <v>71</v>
      </c>
      <c r="C151" s="69" t="s">
        <v>156</v>
      </c>
      <c r="D151" s="70">
        <v>1</v>
      </c>
      <c r="E151" s="70">
        <v>0</v>
      </c>
      <c r="F151" s="70">
        <v>1</v>
      </c>
      <c r="G151" s="70">
        <v>0</v>
      </c>
      <c r="H151" s="70">
        <v>1</v>
      </c>
      <c r="I151" s="70">
        <v>0</v>
      </c>
      <c r="J151" s="70">
        <v>0</v>
      </c>
    </row>
    <row r="152" spans="1:10" x14ac:dyDescent="0.2">
      <c r="A152" s="67">
        <v>2018</v>
      </c>
      <c r="B152" s="68" t="s">
        <v>72</v>
      </c>
      <c r="C152" s="69" t="s">
        <v>148</v>
      </c>
      <c r="D152" s="70">
        <v>4</v>
      </c>
      <c r="E152" s="70">
        <v>2</v>
      </c>
      <c r="F152" s="70">
        <v>2</v>
      </c>
      <c r="G152" s="70">
        <v>0</v>
      </c>
      <c r="H152" s="70">
        <v>4</v>
      </c>
      <c r="I152" s="70">
        <v>0</v>
      </c>
      <c r="J152" s="70">
        <v>0</v>
      </c>
    </row>
    <row r="153" spans="1:10" x14ac:dyDescent="0.2">
      <c r="A153" s="67">
        <v>2018</v>
      </c>
      <c r="B153" s="68" t="s">
        <v>72</v>
      </c>
      <c r="C153" s="69" t="s">
        <v>47</v>
      </c>
      <c r="D153" s="70">
        <v>1</v>
      </c>
      <c r="E153" s="70">
        <v>1</v>
      </c>
      <c r="F153" s="70">
        <v>0</v>
      </c>
      <c r="G153" s="70">
        <v>0</v>
      </c>
      <c r="H153" s="70">
        <v>0</v>
      </c>
      <c r="I153" s="70">
        <v>1</v>
      </c>
      <c r="J153" s="70">
        <v>0</v>
      </c>
    </row>
    <row r="154" spans="1:10" x14ac:dyDescent="0.2">
      <c r="A154" s="67">
        <v>2018</v>
      </c>
      <c r="B154" s="68" t="s">
        <v>72</v>
      </c>
      <c r="C154" s="69" t="s">
        <v>180</v>
      </c>
      <c r="D154" s="70">
        <v>1</v>
      </c>
      <c r="E154" s="70">
        <v>1</v>
      </c>
      <c r="F154" s="70">
        <v>0</v>
      </c>
      <c r="G154" s="70">
        <v>0</v>
      </c>
      <c r="H154" s="70">
        <v>1</v>
      </c>
      <c r="I154" s="70">
        <v>0</v>
      </c>
      <c r="J154" s="70">
        <v>0</v>
      </c>
    </row>
    <row r="155" spans="1:10" x14ac:dyDescent="0.2">
      <c r="A155" s="67">
        <v>2018</v>
      </c>
      <c r="B155" s="68" t="s">
        <v>73</v>
      </c>
      <c r="C155" s="69" t="s">
        <v>157</v>
      </c>
      <c r="D155" s="70">
        <v>3</v>
      </c>
      <c r="E155" s="70">
        <v>0</v>
      </c>
      <c r="F155" s="70">
        <v>3</v>
      </c>
      <c r="G155" s="70">
        <v>0</v>
      </c>
      <c r="H155" s="70">
        <v>3</v>
      </c>
      <c r="I155" s="70">
        <v>0</v>
      </c>
      <c r="J155" s="70">
        <v>0</v>
      </c>
    </row>
    <row r="156" spans="1:10" x14ac:dyDescent="0.2">
      <c r="A156" s="67">
        <v>2018</v>
      </c>
      <c r="B156" s="68" t="s">
        <v>73</v>
      </c>
      <c r="C156" s="69" t="s">
        <v>37</v>
      </c>
      <c r="D156" s="70">
        <v>5</v>
      </c>
      <c r="E156" s="70">
        <v>3</v>
      </c>
      <c r="F156" s="70">
        <v>2</v>
      </c>
      <c r="G156" s="70">
        <v>0</v>
      </c>
      <c r="H156" s="70">
        <v>5</v>
      </c>
      <c r="I156" s="70">
        <v>0</v>
      </c>
      <c r="J156" s="70">
        <v>0</v>
      </c>
    </row>
    <row r="157" spans="1:10" x14ac:dyDescent="0.2">
      <c r="A157" s="67">
        <v>2018</v>
      </c>
      <c r="B157" s="68" t="s">
        <v>73</v>
      </c>
      <c r="C157" s="69" t="s">
        <v>165</v>
      </c>
      <c r="D157" s="70">
        <v>2</v>
      </c>
      <c r="E157" s="70">
        <v>0</v>
      </c>
      <c r="F157" s="70">
        <v>2</v>
      </c>
      <c r="G157" s="70">
        <v>0</v>
      </c>
      <c r="H157" s="70">
        <v>2</v>
      </c>
      <c r="I157" s="70">
        <v>0</v>
      </c>
      <c r="J157" s="70">
        <v>0</v>
      </c>
    </row>
    <row r="158" spans="1:10" x14ac:dyDescent="0.2">
      <c r="A158" s="67">
        <v>2018</v>
      </c>
      <c r="B158" s="68" t="s">
        <v>73</v>
      </c>
      <c r="C158" s="69" t="s">
        <v>166</v>
      </c>
      <c r="D158" s="70">
        <v>9</v>
      </c>
      <c r="E158" s="70">
        <v>3</v>
      </c>
      <c r="F158" s="70">
        <v>6</v>
      </c>
      <c r="G158" s="70">
        <v>0</v>
      </c>
      <c r="H158" s="70">
        <v>6</v>
      </c>
      <c r="I158" s="70">
        <v>3</v>
      </c>
      <c r="J158" s="70">
        <v>0</v>
      </c>
    </row>
    <row r="159" spans="1:10" x14ac:dyDescent="0.2">
      <c r="A159" s="67">
        <v>2018</v>
      </c>
      <c r="B159" s="68" t="s">
        <v>73</v>
      </c>
      <c r="C159" s="69" t="s">
        <v>154</v>
      </c>
      <c r="D159" s="70">
        <v>1</v>
      </c>
      <c r="E159" s="70">
        <v>1</v>
      </c>
      <c r="F159" s="70">
        <v>0</v>
      </c>
      <c r="G159" s="70">
        <v>0</v>
      </c>
      <c r="H159" s="70">
        <v>1</v>
      </c>
      <c r="I159" s="70">
        <v>0</v>
      </c>
      <c r="J159" s="70">
        <v>0</v>
      </c>
    </row>
    <row r="160" spans="1:10" x14ac:dyDescent="0.2">
      <c r="A160" s="67">
        <v>2018</v>
      </c>
      <c r="B160" s="68" t="s">
        <v>73</v>
      </c>
      <c r="C160" s="69" t="s">
        <v>180</v>
      </c>
      <c r="D160" s="70">
        <v>1</v>
      </c>
      <c r="E160" s="70">
        <v>0</v>
      </c>
      <c r="F160" s="70">
        <v>1</v>
      </c>
      <c r="G160" s="70">
        <v>0</v>
      </c>
      <c r="H160" s="70">
        <v>1</v>
      </c>
      <c r="I160" s="70">
        <v>0</v>
      </c>
      <c r="J160" s="70">
        <v>0</v>
      </c>
    </row>
    <row r="161" spans="1:10" x14ac:dyDescent="0.2">
      <c r="A161" s="67">
        <v>2018</v>
      </c>
      <c r="B161" s="68" t="s">
        <v>74</v>
      </c>
      <c r="C161" s="69" t="s">
        <v>152</v>
      </c>
      <c r="D161" s="70">
        <v>1</v>
      </c>
      <c r="E161" s="70">
        <v>0</v>
      </c>
      <c r="F161" s="70">
        <v>1</v>
      </c>
      <c r="G161" s="70">
        <v>0</v>
      </c>
      <c r="H161" s="70">
        <v>1</v>
      </c>
      <c r="I161" s="70">
        <v>0</v>
      </c>
      <c r="J161" s="70">
        <v>0</v>
      </c>
    </row>
    <row r="162" spans="1:10" x14ac:dyDescent="0.2">
      <c r="A162" s="67">
        <v>2018</v>
      </c>
      <c r="B162" s="68" t="s">
        <v>74</v>
      </c>
      <c r="C162" s="69" t="s">
        <v>148</v>
      </c>
      <c r="D162" s="70">
        <v>1</v>
      </c>
      <c r="E162" s="70">
        <v>0</v>
      </c>
      <c r="F162" s="70">
        <v>1</v>
      </c>
      <c r="G162" s="70">
        <v>0</v>
      </c>
      <c r="H162" s="70">
        <v>1</v>
      </c>
      <c r="I162" s="70">
        <v>0</v>
      </c>
      <c r="J162" s="70">
        <v>0</v>
      </c>
    </row>
    <row r="163" spans="1:10" x14ac:dyDescent="0.2">
      <c r="A163" s="67">
        <v>2018</v>
      </c>
      <c r="B163" s="68" t="s">
        <v>74</v>
      </c>
      <c r="C163" s="69" t="s">
        <v>157</v>
      </c>
      <c r="D163" s="70">
        <v>1</v>
      </c>
      <c r="E163" s="70">
        <v>1</v>
      </c>
      <c r="F163" s="70">
        <v>0</v>
      </c>
      <c r="G163" s="70">
        <v>0</v>
      </c>
      <c r="H163" s="70">
        <v>1</v>
      </c>
      <c r="I163" s="70">
        <v>0</v>
      </c>
      <c r="J163" s="70">
        <v>0</v>
      </c>
    </row>
    <row r="164" spans="1:10" x14ac:dyDescent="0.2">
      <c r="A164" s="67">
        <v>2018</v>
      </c>
      <c r="B164" s="68" t="s">
        <v>74</v>
      </c>
      <c r="C164" s="69" t="s">
        <v>165</v>
      </c>
      <c r="D164" s="70">
        <v>1</v>
      </c>
      <c r="E164" s="70">
        <v>0</v>
      </c>
      <c r="F164" s="70">
        <v>1</v>
      </c>
      <c r="G164" s="70">
        <v>0</v>
      </c>
      <c r="H164" s="70">
        <v>0</v>
      </c>
      <c r="I164" s="70">
        <v>1</v>
      </c>
      <c r="J164" s="70">
        <v>0</v>
      </c>
    </row>
    <row r="165" spans="1:10" x14ac:dyDescent="0.2">
      <c r="A165" s="67">
        <v>2018</v>
      </c>
      <c r="B165" s="68" t="s">
        <v>74</v>
      </c>
      <c r="C165" s="69" t="s">
        <v>47</v>
      </c>
      <c r="D165" s="70">
        <v>1</v>
      </c>
      <c r="E165" s="70">
        <v>0</v>
      </c>
      <c r="F165" s="70">
        <v>1</v>
      </c>
      <c r="G165" s="70">
        <v>0</v>
      </c>
      <c r="H165" s="70">
        <v>1</v>
      </c>
      <c r="I165" s="70">
        <v>0</v>
      </c>
      <c r="J165" s="70">
        <v>0</v>
      </c>
    </row>
    <row r="166" spans="1:10" x14ac:dyDescent="0.2">
      <c r="A166" s="67">
        <v>2018</v>
      </c>
      <c r="B166" s="68" t="s">
        <v>74</v>
      </c>
      <c r="C166" s="69" t="s">
        <v>154</v>
      </c>
      <c r="D166" s="70">
        <v>1</v>
      </c>
      <c r="E166" s="70">
        <v>1</v>
      </c>
      <c r="F166" s="70">
        <v>0</v>
      </c>
      <c r="G166" s="70">
        <v>0</v>
      </c>
      <c r="H166" s="70">
        <v>1</v>
      </c>
      <c r="I166" s="70">
        <v>0</v>
      </c>
      <c r="J166" s="70">
        <v>0</v>
      </c>
    </row>
    <row r="167" spans="1:10" x14ac:dyDescent="0.2">
      <c r="A167" s="67">
        <v>2018</v>
      </c>
      <c r="B167" s="68" t="s">
        <v>74</v>
      </c>
      <c r="C167" s="69" t="s">
        <v>180</v>
      </c>
      <c r="D167" s="70">
        <v>1</v>
      </c>
      <c r="E167" s="70">
        <v>1</v>
      </c>
      <c r="F167" s="70">
        <v>0</v>
      </c>
      <c r="G167" s="70">
        <v>0</v>
      </c>
      <c r="H167" s="70">
        <v>1</v>
      </c>
      <c r="I167" s="70">
        <v>0</v>
      </c>
      <c r="J167" s="70">
        <v>0</v>
      </c>
    </row>
    <row r="168" spans="1:10" x14ac:dyDescent="0.2">
      <c r="A168" s="67">
        <v>2018</v>
      </c>
      <c r="B168" s="68" t="s">
        <v>75</v>
      </c>
      <c r="C168" s="69" t="s">
        <v>36</v>
      </c>
      <c r="D168" s="70">
        <v>1</v>
      </c>
      <c r="E168" s="70">
        <v>1</v>
      </c>
      <c r="F168" s="70">
        <v>0</v>
      </c>
      <c r="G168" s="70">
        <v>0</v>
      </c>
      <c r="H168" s="70">
        <v>1</v>
      </c>
      <c r="I168" s="70">
        <v>0</v>
      </c>
      <c r="J168" s="70">
        <v>0</v>
      </c>
    </row>
    <row r="169" spans="1:10" x14ac:dyDescent="0.2">
      <c r="A169" s="67">
        <v>2018</v>
      </c>
      <c r="B169" s="68" t="s">
        <v>75</v>
      </c>
      <c r="C169" s="69" t="s">
        <v>152</v>
      </c>
      <c r="D169" s="70">
        <v>1</v>
      </c>
      <c r="E169" s="70">
        <v>1</v>
      </c>
      <c r="F169" s="70">
        <v>0</v>
      </c>
      <c r="G169" s="70">
        <v>0</v>
      </c>
      <c r="H169" s="70">
        <v>0</v>
      </c>
      <c r="I169" s="70">
        <v>1</v>
      </c>
      <c r="J169" s="70">
        <v>0</v>
      </c>
    </row>
    <row r="170" spans="1:10" x14ac:dyDescent="0.2">
      <c r="A170" s="67">
        <v>2018</v>
      </c>
      <c r="B170" s="68" t="s">
        <v>75</v>
      </c>
      <c r="C170" s="69" t="s">
        <v>37</v>
      </c>
      <c r="D170" s="70">
        <v>9</v>
      </c>
      <c r="E170" s="70">
        <v>8</v>
      </c>
      <c r="F170" s="70">
        <v>1</v>
      </c>
      <c r="G170" s="70">
        <v>0</v>
      </c>
      <c r="H170" s="70">
        <v>7</v>
      </c>
      <c r="I170" s="70">
        <v>2</v>
      </c>
      <c r="J170" s="70">
        <v>0</v>
      </c>
    </row>
    <row r="171" spans="1:10" x14ac:dyDescent="0.2">
      <c r="A171" s="67">
        <v>2018</v>
      </c>
      <c r="B171" s="68" t="s">
        <v>75</v>
      </c>
      <c r="C171" s="69" t="s">
        <v>164</v>
      </c>
      <c r="D171" s="70">
        <v>3</v>
      </c>
      <c r="E171" s="70">
        <v>2</v>
      </c>
      <c r="F171" s="70">
        <v>1</v>
      </c>
      <c r="G171" s="70">
        <v>0</v>
      </c>
      <c r="H171" s="70">
        <v>1</v>
      </c>
      <c r="I171" s="70">
        <v>2</v>
      </c>
      <c r="J171" s="70">
        <v>0</v>
      </c>
    </row>
    <row r="172" spans="1:10" x14ac:dyDescent="0.2">
      <c r="A172" s="67">
        <v>2018</v>
      </c>
      <c r="B172" s="68" t="s">
        <v>75</v>
      </c>
      <c r="C172" s="69" t="s">
        <v>165</v>
      </c>
      <c r="D172" s="70">
        <v>3</v>
      </c>
      <c r="E172" s="70">
        <v>0</v>
      </c>
      <c r="F172" s="70">
        <v>3</v>
      </c>
      <c r="G172" s="70">
        <v>0</v>
      </c>
      <c r="H172" s="70">
        <v>2</v>
      </c>
      <c r="I172" s="70">
        <v>1</v>
      </c>
      <c r="J172" s="70">
        <v>0</v>
      </c>
    </row>
    <row r="173" spans="1:10" x14ac:dyDescent="0.2">
      <c r="A173" s="67">
        <v>2018</v>
      </c>
      <c r="B173" s="68" t="s">
        <v>75</v>
      </c>
      <c r="C173" s="69" t="s">
        <v>180</v>
      </c>
      <c r="D173" s="70">
        <v>1</v>
      </c>
      <c r="E173" s="70">
        <v>1</v>
      </c>
      <c r="F173" s="70">
        <v>0</v>
      </c>
      <c r="G173" s="70">
        <v>0</v>
      </c>
      <c r="H173" s="70">
        <v>1</v>
      </c>
      <c r="I173" s="70">
        <v>0</v>
      </c>
      <c r="J173" s="70">
        <v>0</v>
      </c>
    </row>
    <row r="174" spans="1:10" x14ac:dyDescent="0.2">
      <c r="A174" s="67">
        <v>2018</v>
      </c>
      <c r="B174" s="68" t="s">
        <v>76</v>
      </c>
      <c r="C174" s="69" t="s">
        <v>152</v>
      </c>
      <c r="D174" s="70">
        <v>5</v>
      </c>
      <c r="E174" s="70">
        <v>5</v>
      </c>
      <c r="F174" s="70">
        <v>0</v>
      </c>
      <c r="G174" s="70">
        <v>0</v>
      </c>
      <c r="H174" s="70">
        <v>5</v>
      </c>
      <c r="I174" s="70">
        <v>0</v>
      </c>
      <c r="J174" s="70">
        <v>0</v>
      </c>
    </row>
    <row r="175" spans="1:10" x14ac:dyDescent="0.2">
      <c r="A175" s="67">
        <v>2018</v>
      </c>
      <c r="B175" s="68" t="s">
        <v>76</v>
      </c>
      <c r="C175" s="69" t="s">
        <v>157</v>
      </c>
      <c r="D175" s="70">
        <v>1</v>
      </c>
      <c r="E175" s="70">
        <v>0</v>
      </c>
      <c r="F175" s="70">
        <v>1</v>
      </c>
      <c r="G175" s="70">
        <v>0</v>
      </c>
      <c r="H175" s="70">
        <v>1</v>
      </c>
      <c r="I175" s="70">
        <v>0</v>
      </c>
      <c r="J175" s="70">
        <v>0</v>
      </c>
    </row>
    <row r="176" spans="1:10" x14ac:dyDescent="0.2">
      <c r="A176" s="67">
        <v>2018</v>
      </c>
      <c r="B176" s="68" t="s">
        <v>76</v>
      </c>
      <c r="C176" s="69" t="s">
        <v>166</v>
      </c>
      <c r="D176" s="70">
        <v>3</v>
      </c>
      <c r="E176" s="70">
        <v>0</v>
      </c>
      <c r="F176" s="70">
        <v>3</v>
      </c>
      <c r="G176" s="70">
        <v>0</v>
      </c>
      <c r="H176" s="70">
        <v>3</v>
      </c>
      <c r="I176" s="70">
        <v>0</v>
      </c>
      <c r="J176" s="70">
        <v>0</v>
      </c>
    </row>
    <row r="177" spans="1:10" x14ac:dyDescent="0.2">
      <c r="A177" s="67">
        <v>2018</v>
      </c>
      <c r="B177" s="68" t="s">
        <v>76</v>
      </c>
      <c r="C177" s="69" t="s">
        <v>47</v>
      </c>
      <c r="D177" s="70">
        <v>1</v>
      </c>
      <c r="E177" s="70">
        <v>1</v>
      </c>
      <c r="F177" s="70">
        <v>0</v>
      </c>
      <c r="G177" s="70">
        <v>0</v>
      </c>
      <c r="H177" s="70">
        <v>1</v>
      </c>
      <c r="I177" s="70">
        <v>0</v>
      </c>
      <c r="J177" s="70">
        <v>0</v>
      </c>
    </row>
    <row r="178" spans="1:10" x14ac:dyDescent="0.2">
      <c r="A178" s="67">
        <v>2018</v>
      </c>
      <c r="B178" s="68" t="s">
        <v>76</v>
      </c>
      <c r="C178" s="69" t="s">
        <v>154</v>
      </c>
      <c r="D178" s="70">
        <v>5</v>
      </c>
      <c r="E178" s="70">
        <v>3</v>
      </c>
      <c r="F178" s="70">
        <v>2</v>
      </c>
      <c r="G178" s="70">
        <v>0</v>
      </c>
      <c r="H178" s="70">
        <v>5</v>
      </c>
      <c r="I178" s="70">
        <v>0</v>
      </c>
      <c r="J178" s="70">
        <v>0</v>
      </c>
    </row>
    <row r="179" spans="1:10" x14ac:dyDescent="0.2">
      <c r="A179" s="67">
        <v>2018</v>
      </c>
      <c r="B179" s="68" t="s">
        <v>77</v>
      </c>
      <c r="C179" s="69" t="s">
        <v>152</v>
      </c>
      <c r="D179" s="70">
        <v>2</v>
      </c>
      <c r="E179" s="70">
        <v>1</v>
      </c>
      <c r="F179" s="70">
        <v>1</v>
      </c>
      <c r="G179" s="70">
        <v>0</v>
      </c>
      <c r="H179" s="70">
        <v>2</v>
      </c>
      <c r="I179" s="70">
        <v>0</v>
      </c>
      <c r="J179" s="70">
        <v>0</v>
      </c>
    </row>
    <row r="180" spans="1:10" x14ac:dyDescent="0.2">
      <c r="A180" s="67">
        <v>2018</v>
      </c>
      <c r="B180" s="68" t="s">
        <v>77</v>
      </c>
      <c r="C180" s="69" t="s">
        <v>148</v>
      </c>
      <c r="D180" s="70">
        <v>1</v>
      </c>
      <c r="E180" s="70">
        <v>1</v>
      </c>
      <c r="F180" s="70">
        <v>0</v>
      </c>
      <c r="G180" s="70">
        <v>0</v>
      </c>
      <c r="H180" s="70">
        <v>1</v>
      </c>
      <c r="I180" s="70">
        <v>0</v>
      </c>
      <c r="J180" s="70">
        <v>0</v>
      </c>
    </row>
    <row r="181" spans="1:10" x14ac:dyDescent="0.2">
      <c r="A181" s="67">
        <v>2018</v>
      </c>
      <c r="B181" s="68" t="s">
        <v>77</v>
      </c>
      <c r="C181" s="69" t="s">
        <v>157</v>
      </c>
      <c r="D181" s="70">
        <v>1</v>
      </c>
      <c r="E181" s="70">
        <v>0</v>
      </c>
      <c r="F181" s="70">
        <v>1</v>
      </c>
      <c r="G181" s="70">
        <v>0</v>
      </c>
      <c r="H181" s="70">
        <v>1</v>
      </c>
      <c r="I181" s="70">
        <v>0</v>
      </c>
      <c r="J181" s="70">
        <v>0</v>
      </c>
    </row>
    <row r="182" spans="1:10" x14ac:dyDescent="0.2">
      <c r="A182" s="67">
        <v>2018</v>
      </c>
      <c r="B182" s="68" t="s">
        <v>77</v>
      </c>
      <c r="C182" s="69" t="s">
        <v>47</v>
      </c>
      <c r="D182" s="70">
        <v>1</v>
      </c>
      <c r="E182" s="70">
        <v>1</v>
      </c>
      <c r="F182" s="70">
        <v>0</v>
      </c>
      <c r="G182" s="70">
        <v>0</v>
      </c>
      <c r="H182" s="70">
        <v>1</v>
      </c>
      <c r="I182" s="70">
        <v>0</v>
      </c>
      <c r="J182" s="70">
        <v>0</v>
      </c>
    </row>
    <row r="183" spans="1:10" x14ac:dyDescent="0.2">
      <c r="A183" s="67">
        <v>2018</v>
      </c>
      <c r="B183" s="68" t="s">
        <v>77</v>
      </c>
      <c r="C183" s="69" t="s">
        <v>154</v>
      </c>
      <c r="D183" s="70">
        <v>1</v>
      </c>
      <c r="E183" s="70">
        <v>1</v>
      </c>
      <c r="F183" s="70">
        <v>0</v>
      </c>
      <c r="G183" s="70">
        <v>0</v>
      </c>
      <c r="H183" s="70">
        <v>1</v>
      </c>
      <c r="I183" s="70">
        <v>0</v>
      </c>
      <c r="J183" s="70">
        <v>0</v>
      </c>
    </row>
    <row r="184" spans="1:10" x14ac:dyDescent="0.2">
      <c r="A184" s="67">
        <v>2019</v>
      </c>
      <c r="B184" s="68" t="s">
        <v>66</v>
      </c>
      <c r="C184" s="69" t="s">
        <v>152</v>
      </c>
      <c r="D184" s="70">
        <v>1</v>
      </c>
      <c r="E184" s="70">
        <v>0</v>
      </c>
      <c r="F184" s="70">
        <v>1</v>
      </c>
      <c r="G184" s="70">
        <v>0</v>
      </c>
      <c r="H184" s="70">
        <v>1</v>
      </c>
      <c r="I184" s="70">
        <v>0</v>
      </c>
      <c r="J184" s="70">
        <v>0</v>
      </c>
    </row>
    <row r="185" spans="1:10" x14ac:dyDescent="0.2">
      <c r="A185" s="67">
        <v>2019</v>
      </c>
      <c r="B185" s="68" t="s">
        <v>66</v>
      </c>
      <c r="C185" s="69" t="s">
        <v>148</v>
      </c>
      <c r="D185" s="70">
        <v>4</v>
      </c>
      <c r="E185" s="70">
        <v>1</v>
      </c>
      <c r="F185" s="70">
        <v>3</v>
      </c>
      <c r="G185" s="70">
        <v>0</v>
      </c>
      <c r="H185" s="70">
        <v>4</v>
      </c>
      <c r="I185" s="70">
        <v>0</v>
      </c>
      <c r="J185" s="70">
        <v>0</v>
      </c>
    </row>
    <row r="186" spans="1:10" x14ac:dyDescent="0.2">
      <c r="A186" s="67">
        <v>2019</v>
      </c>
      <c r="B186" s="68" t="s">
        <v>66</v>
      </c>
      <c r="C186" s="69" t="s">
        <v>165</v>
      </c>
      <c r="D186" s="70">
        <v>2</v>
      </c>
      <c r="E186" s="70">
        <v>0</v>
      </c>
      <c r="F186" s="70">
        <v>2</v>
      </c>
      <c r="G186" s="70">
        <v>0</v>
      </c>
      <c r="H186" s="70">
        <v>2</v>
      </c>
      <c r="I186" s="70">
        <v>0</v>
      </c>
      <c r="J186" s="70">
        <v>0</v>
      </c>
    </row>
    <row r="187" spans="1:10" x14ac:dyDescent="0.2">
      <c r="A187" s="67">
        <v>2019</v>
      </c>
      <c r="B187" s="68" t="s">
        <v>66</v>
      </c>
      <c r="C187" s="69" t="s">
        <v>180</v>
      </c>
      <c r="D187" s="70">
        <v>6</v>
      </c>
      <c r="E187" s="70">
        <v>6</v>
      </c>
      <c r="F187" s="70">
        <v>0</v>
      </c>
      <c r="G187" s="70">
        <v>0</v>
      </c>
      <c r="H187" s="70">
        <v>6</v>
      </c>
      <c r="I187" s="70">
        <v>0</v>
      </c>
      <c r="J187" s="70">
        <v>0</v>
      </c>
    </row>
    <row r="188" spans="1:10" x14ac:dyDescent="0.2">
      <c r="A188" s="67">
        <v>2019</v>
      </c>
      <c r="B188" s="68" t="s">
        <v>67</v>
      </c>
      <c r="C188" s="69" t="s">
        <v>148</v>
      </c>
      <c r="D188" s="70">
        <v>1</v>
      </c>
      <c r="E188" s="70">
        <v>0</v>
      </c>
      <c r="F188" s="70">
        <v>1</v>
      </c>
      <c r="G188" s="70">
        <v>0</v>
      </c>
      <c r="H188" s="70">
        <v>1</v>
      </c>
      <c r="I188" s="70">
        <v>0</v>
      </c>
      <c r="J188" s="70">
        <v>0</v>
      </c>
    </row>
    <row r="189" spans="1:10" x14ac:dyDescent="0.2">
      <c r="A189" s="67">
        <v>2019</v>
      </c>
      <c r="B189" s="68" t="s">
        <v>67</v>
      </c>
      <c r="C189" s="69" t="s">
        <v>165</v>
      </c>
      <c r="D189" s="70">
        <v>6</v>
      </c>
      <c r="E189" s="70">
        <v>0</v>
      </c>
      <c r="F189" s="70">
        <v>6</v>
      </c>
      <c r="G189" s="70">
        <v>0</v>
      </c>
      <c r="H189" s="70">
        <v>6</v>
      </c>
      <c r="I189" s="70">
        <v>0</v>
      </c>
      <c r="J189" s="70">
        <v>0</v>
      </c>
    </row>
    <row r="190" spans="1:10" x14ac:dyDescent="0.2">
      <c r="A190" s="67">
        <v>2019</v>
      </c>
      <c r="B190" s="68" t="s">
        <v>67</v>
      </c>
      <c r="C190" s="69" t="s">
        <v>166</v>
      </c>
      <c r="D190" s="70">
        <v>6</v>
      </c>
      <c r="E190" s="70">
        <v>0</v>
      </c>
      <c r="F190" s="70">
        <v>6</v>
      </c>
      <c r="G190" s="70">
        <v>0</v>
      </c>
      <c r="H190" s="70">
        <v>6</v>
      </c>
      <c r="I190" s="70">
        <v>0</v>
      </c>
      <c r="J190" s="70">
        <v>0</v>
      </c>
    </row>
    <row r="191" spans="1:10" x14ac:dyDescent="0.2">
      <c r="A191" s="67">
        <v>2019</v>
      </c>
      <c r="B191" s="68" t="s">
        <v>67</v>
      </c>
      <c r="C191" s="69" t="s">
        <v>153</v>
      </c>
      <c r="D191" s="70">
        <v>3</v>
      </c>
      <c r="E191" s="70">
        <v>0</v>
      </c>
      <c r="F191" s="70">
        <v>3</v>
      </c>
      <c r="G191" s="70">
        <v>0</v>
      </c>
      <c r="H191" s="70">
        <v>3</v>
      </c>
      <c r="I191" s="70">
        <v>0</v>
      </c>
      <c r="J191" s="70">
        <v>0</v>
      </c>
    </row>
    <row r="192" spans="1:10" x14ac:dyDescent="0.2">
      <c r="A192" s="67">
        <v>2019</v>
      </c>
      <c r="B192" s="68" t="s">
        <v>68</v>
      </c>
      <c r="C192" s="69" t="s">
        <v>148</v>
      </c>
      <c r="D192" s="70">
        <v>1</v>
      </c>
      <c r="E192" s="70">
        <v>1</v>
      </c>
      <c r="F192" s="70">
        <v>0</v>
      </c>
      <c r="G192" s="70">
        <v>0</v>
      </c>
      <c r="H192" s="70">
        <v>1</v>
      </c>
      <c r="I192" s="70">
        <v>0</v>
      </c>
      <c r="J192" s="70">
        <v>0</v>
      </c>
    </row>
    <row r="193" spans="1:10" x14ac:dyDescent="0.2">
      <c r="A193" s="67">
        <v>2019</v>
      </c>
      <c r="B193" s="68" t="s">
        <v>68</v>
      </c>
      <c r="C193" s="69" t="s">
        <v>165</v>
      </c>
      <c r="D193" s="70">
        <v>2</v>
      </c>
      <c r="E193" s="70">
        <v>0</v>
      </c>
      <c r="F193" s="70">
        <v>2</v>
      </c>
      <c r="G193" s="70">
        <v>0</v>
      </c>
      <c r="H193" s="70">
        <v>1</v>
      </c>
      <c r="I193" s="70">
        <v>1</v>
      </c>
      <c r="J193" s="70">
        <v>0</v>
      </c>
    </row>
    <row r="194" spans="1:10" x14ac:dyDescent="0.2">
      <c r="A194" s="67">
        <v>2019</v>
      </c>
      <c r="B194" s="68" t="s">
        <v>68</v>
      </c>
      <c r="C194" s="69" t="s">
        <v>180</v>
      </c>
      <c r="D194" s="70">
        <v>2</v>
      </c>
      <c r="E194" s="70">
        <v>2</v>
      </c>
      <c r="F194" s="70">
        <v>0</v>
      </c>
      <c r="G194" s="70">
        <v>0</v>
      </c>
      <c r="H194" s="70">
        <v>2</v>
      </c>
      <c r="I194" s="70">
        <v>0</v>
      </c>
      <c r="J194" s="70">
        <v>0</v>
      </c>
    </row>
    <row r="195" spans="1:10" x14ac:dyDescent="0.2">
      <c r="A195" s="67">
        <v>2019</v>
      </c>
      <c r="B195" s="68" t="s">
        <v>68</v>
      </c>
      <c r="C195" s="69" t="s">
        <v>155</v>
      </c>
      <c r="D195" s="70">
        <v>1</v>
      </c>
      <c r="E195" s="70">
        <v>1</v>
      </c>
      <c r="F195" s="70">
        <v>0</v>
      </c>
      <c r="G195" s="70">
        <v>0</v>
      </c>
      <c r="H195" s="70">
        <v>1</v>
      </c>
      <c r="I195" s="70">
        <v>0</v>
      </c>
      <c r="J195" s="70">
        <v>0</v>
      </c>
    </row>
    <row r="196" spans="1:10" x14ac:dyDescent="0.2">
      <c r="A196" s="67">
        <v>2019</v>
      </c>
      <c r="B196" s="68" t="s">
        <v>69</v>
      </c>
      <c r="C196" s="69" t="s">
        <v>152</v>
      </c>
      <c r="D196" s="70">
        <v>2</v>
      </c>
      <c r="E196" s="70">
        <v>1</v>
      </c>
      <c r="F196" s="70">
        <v>1</v>
      </c>
      <c r="G196" s="70">
        <v>0</v>
      </c>
      <c r="H196" s="70">
        <v>1</v>
      </c>
      <c r="I196" s="70">
        <v>1</v>
      </c>
      <c r="J196" s="70">
        <v>0</v>
      </c>
    </row>
    <row r="197" spans="1:10" x14ac:dyDescent="0.2">
      <c r="A197" s="67">
        <v>2019</v>
      </c>
      <c r="B197" s="68" t="s">
        <v>69</v>
      </c>
      <c r="C197" s="69" t="s">
        <v>157</v>
      </c>
      <c r="D197" s="70">
        <v>1</v>
      </c>
      <c r="E197" s="70">
        <v>0</v>
      </c>
      <c r="F197" s="70">
        <v>1</v>
      </c>
      <c r="G197" s="70">
        <v>0</v>
      </c>
      <c r="H197" s="70">
        <v>1</v>
      </c>
      <c r="I197" s="70">
        <v>0</v>
      </c>
      <c r="J197" s="70">
        <v>0</v>
      </c>
    </row>
    <row r="198" spans="1:10" x14ac:dyDescent="0.2">
      <c r="A198" s="67">
        <v>2019</v>
      </c>
      <c r="B198" s="68" t="s">
        <v>69</v>
      </c>
      <c r="C198" s="69" t="s">
        <v>37</v>
      </c>
      <c r="D198" s="70">
        <v>21</v>
      </c>
      <c r="E198" s="70">
        <v>5</v>
      </c>
      <c r="F198" s="70">
        <v>16</v>
      </c>
      <c r="G198" s="70">
        <v>0</v>
      </c>
      <c r="H198" s="70">
        <v>20</v>
      </c>
      <c r="I198" s="70">
        <v>1</v>
      </c>
      <c r="J198" s="70">
        <v>0</v>
      </c>
    </row>
    <row r="199" spans="1:10" x14ac:dyDescent="0.2">
      <c r="A199" s="67">
        <v>2019</v>
      </c>
      <c r="B199" s="68" t="s">
        <v>69</v>
      </c>
      <c r="C199" s="69" t="s">
        <v>165</v>
      </c>
      <c r="D199" s="70">
        <v>1</v>
      </c>
      <c r="E199" s="70">
        <v>0</v>
      </c>
      <c r="F199" s="70">
        <v>1</v>
      </c>
      <c r="G199" s="70">
        <v>0</v>
      </c>
      <c r="H199" s="70">
        <v>1</v>
      </c>
      <c r="I199" s="70">
        <v>0</v>
      </c>
      <c r="J199" s="70">
        <v>0</v>
      </c>
    </row>
    <row r="200" spans="1:10" x14ac:dyDescent="0.2">
      <c r="A200" s="67">
        <v>2019</v>
      </c>
      <c r="B200" s="68" t="s">
        <v>70</v>
      </c>
      <c r="C200" s="69" t="s">
        <v>179</v>
      </c>
      <c r="D200" s="70">
        <v>1</v>
      </c>
      <c r="E200" s="70">
        <v>0</v>
      </c>
      <c r="F200" s="70">
        <v>1</v>
      </c>
      <c r="G200" s="70">
        <v>0</v>
      </c>
      <c r="H200" s="70">
        <v>1</v>
      </c>
      <c r="I200" s="70">
        <v>0</v>
      </c>
      <c r="J200" s="70">
        <v>0</v>
      </c>
    </row>
    <row r="201" spans="1:10" x14ac:dyDescent="0.2">
      <c r="A201" s="67">
        <v>2019</v>
      </c>
      <c r="B201" s="68" t="s">
        <v>70</v>
      </c>
      <c r="C201" s="69" t="s">
        <v>154</v>
      </c>
      <c r="D201" s="70">
        <v>5</v>
      </c>
      <c r="E201" s="70">
        <v>2</v>
      </c>
      <c r="F201" s="70">
        <v>3</v>
      </c>
      <c r="G201" s="70">
        <v>0</v>
      </c>
      <c r="H201" s="70">
        <v>5</v>
      </c>
      <c r="I201" s="70">
        <v>0</v>
      </c>
      <c r="J201" s="70">
        <v>0</v>
      </c>
    </row>
    <row r="202" spans="1:10" x14ac:dyDescent="0.2">
      <c r="A202" s="67">
        <v>2019</v>
      </c>
      <c r="B202" s="68" t="s">
        <v>70</v>
      </c>
      <c r="C202" s="69" t="s">
        <v>165</v>
      </c>
      <c r="D202" s="70">
        <v>1</v>
      </c>
      <c r="E202" s="70">
        <v>0</v>
      </c>
      <c r="F202" s="70">
        <v>1</v>
      </c>
      <c r="G202" s="70">
        <v>0</v>
      </c>
      <c r="H202" s="70">
        <v>1</v>
      </c>
      <c r="I202" s="70">
        <v>0</v>
      </c>
      <c r="J202" s="70">
        <v>0</v>
      </c>
    </row>
    <row r="203" spans="1:10" x14ac:dyDescent="0.2">
      <c r="A203" s="67">
        <v>2019</v>
      </c>
      <c r="B203" s="68" t="s">
        <v>70</v>
      </c>
      <c r="C203" s="69" t="s">
        <v>152</v>
      </c>
      <c r="D203" s="70">
        <v>1</v>
      </c>
      <c r="E203" s="70">
        <v>0</v>
      </c>
      <c r="F203" s="70">
        <v>1</v>
      </c>
      <c r="G203" s="70">
        <v>0</v>
      </c>
      <c r="H203" s="70">
        <v>1</v>
      </c>
      <c r="I203" s="70">
        <v>0</v>
      </c>
      <c r="J203" s="70">
        <v>0</v>
      </c>
    </row>
    <row r="204" spans="1:10" x14ac:dyDescent="0.2">
      <c r="A204" s="67">
        <v>2019</v>
      </c>
      <c r="B204" s="68" t="s">
        <v>70</v>
      </c>
      <c r="C204" s="69" t="s">
        <v>181</v>
      </c>
      <c r="D204" s="70">
        <v>2</v>
      </c>
      <c r="E204" s="70">
        <v>0</v>
      </c>
      <c r="F204" s="70">
        <v>2</v>
      </c>
      <c r="G204" s="70">
        <v>0</v>
      </c>
      <c r="H204" s="70">
        <v>2</v>
      </c>
      <c r="I204" s="70">
        <v>0</v>
      </c>
      <c r="J204" s="70">
        <v>0</v>
      </c>
    </row>
    <row r="205" spans="1:10" x14ac:dyDescent="0.2">
      <c r="A205" s="71">
        <v>2019</v>
      </c>
      <c r="B205" s="72" t="s">
        <v>71</v>
      </c>
      <c r="C205" s="88" t="s">
        <v>148</v>
      </c>
      <c r="D205" s="73">
        <v>1</v>
      </c>
      <c r="E205" s="73">
        <v>1</v>
      </c>
      <c r="F205" s="73">
        <v>0</v>
      </c>
      <c r="G205" s="73">
        <v>0</v>
      </c>
      <c r="H205" s="73">
        <v>1</v>
      </c>
      <c r="I205" s="73">
        <v>0</v>
      </c>
      <c r="J205" s="73">
        <v>0</v>
      </c>
    </row>
    <row r="206" spans="1:10" x14ac:dyDescent="0.2">
      <c r="A206" s="71">
        <v>2019</v>
      </c>
      <c r="B206" s="72" t="s">
        <v>71</v>
      </c>
      <c r="C206" s="88" t="s">
        <v>157</v>
      </c>
      <c r="D206" s="73">
        <v>1</v>
      </c>
      <c r="E206" s="73">
        <v>1</v>
      </c>
      <c r="F206" s="73">
        <v>0</v>
      </c>
      <c r="G206" s="73">
        <v>0</v>
      </c>
      <c r="H206" s="73">
        <v>0</v>
      </c>
      <c r="I206" s="73">
        <v>1</v>
      </c>
      <c r="J206" s="73">
        <v>0</v>
      </c>
    </row>
    <row r="207" spans="1:10" x14ac:dyDescent="0.2">
      <c r="A207" s="71">
        <v>2019</v>
      </c>
      <c r="B207" s="72" t="s">
        <v>71</v>
      </c>
      <c r="C207" s="88" t="s">
        <v>165</v>
      </c>
      <c r="D207" s="73">
        <v>4</v>
      </c>
      <c r="E207" s="73">
        <v>2</v>
      </c>
      <c r="F207" s="73">
        <v>2</v>
      </c>
      <c r="G207" s="73">
        <v>0</v>
      </c>
      <c r="H207" s="73">
        <v>4</v>
      </c>
      <c r="I207" s="73">
        <v>0</v>
      </c>
      <c r="J207" s="73">
        <v>0</v>
      </c>
    </row>
    <row r="208" spans="1:10" x14ac:dyDescent="0.2">
      <c r="A208" s="71">
        <v>2019</v>
      </c>
      <c r="B208" s="72" t="s">
        <v>71</v>
      </c>
      <c r="C208" s="88" t="s">
        <v>154</v>
      </c>
      <c r="D208" s="73">
        <v>4</v>
      </c>
      <c r="E208" s="73">
        <v>4</v>
      </c>
      <c r="F208" s="73">
        <v>0</v>
      </c>
      <c r="G208" s="73">
        <v>0</v>
      </c>
      <c r="H208" s="73">
        <v>4</v>
      </c>
      <c r="I208" s="73">
        <v>0</v>
      </c>
      <c r="J208" s="73">
        <v>0</v>
      </c>
    </row>
    <row r="209" spans="1:10" x14ac:dyDescent="0.2">
      <c r="A209" s="71">
        <v>2019</v>
      </c>
      <c r="B209" s="72" t="s">
        <v>71</v>
      </c>
      <c r="C209" s="88" t="s">
        <v>180</v>
      </c>
      <c r="D209" s="73">
        <v>4</v>
      </c>
      <c r="E209" s="73">
        <v>4</v>
      </c>
      <c r="F209" s="73">
        <v>0</v>
      </c>
      <c r="G209" s="73">
        <v>0</v>
      </c>
      <c r="H209" s="73">
        <v>4</v>
      </c>
      <c r="I209" s="73">
        <v>0</v>
      </c>
      <c r="J209" s="73">
        <v>0</v>
      </c>
    </row>
    <row r="210" spans="1:10" x14ac:dyDescent="0.2">
      <c r="A210" s="74">
        <v>2019</v>
      </c>
      <c r="B210" s="75" t="s">
        <v>72</v>
      </c>
      <c r="C210" s="76" t="s">
        <v>152</v>
      </c>
      <c r="D210" s="77">
        <v>2</v>
      </c>
      <c r="E210" s="77">
        <v>0</v>
      </c>
      <c r="F210" s="77">
        <v>2</v>
      </c>
      <c r="G210" s="77">
        <v>0</v>
      </c>
      <c r="H210" s="77">
        <v>2</v>
      </c>
      <c r="I210" s="77">
        <v>0</v>
      </c>
      <c r="J210" s="77">
        <v>0</v>
      </c>
    </row>
    <row r="211" spans="1:10" x14ac:dyDescent="0.2">
      <c r="A211" s="74">
        <v>2019</v>
      </c>
      <c r="B211" s="75" t="s">
        <v>72</v>
      </c>
      <c r="C211" s="76" t="s">
        <v>183</v>
      </c>
      <c r="D211" s="77">
        <v>4</v>
      </c>
      <c r="E211" s="77">
        <v>0</v>
      </c>
      <c r="F211" s="77">
        <v>4</v>
      </c>
      <c r="G211" s="77">
        <v>0</v>
      </c>
      <c r="H211" s="77">
        <v>4</v>
      </c>
      <c r="I211" s="77">
        <v>0</v>
      </c>
      <c r="J211" s="77">
        <v>0</v>
      </c>
    </row>
    <row r="212" spans="1:10" x14ac:dyDescent="0.2">
      <c r="A212" s="74">
        <v>2019</v>
      </c>
      <c r="B212" s="75" t="s">
        <v>73</v>
      </c>
      <c r="C212" s="76" t="s">
        <v>148</v>
      </c>
      <c r="D212" s="77">
        <v>9</v>
      </c>
      <c r="E212" s="77">
        <v>1</v>
      </c>
      <c r="F212" s="77">
        <v>8</v>
      </c>
      <c r="G212" s="77">
        <v>0</v>
      </c>
      <c r="H212" s="77">
        <v>9</v>
      </c>
      <c r="I212" s="77">
        <v>0</v>
      </c>
      <c r="J212" s="77">
        <v>0</v>
      </c>
    </row>
    <row r="213" spans="1:10" x14ac:dyDescent="0.2">
      <c r="A213" s="74">
        <v>2019</v>
      </c>
      <c r="B213" s="75" t="s">
        <v>73</v>
      </c>
      <c r="C213" s="76" t="s">
        <v>157</v>
      </c>
      <c r="D213" s="77">
        <v>2</v>
      </c>
      <c r="E213" s="77">
        <v>0</v>
      </c>
      <c r="F213" s="77">
        <v>2</v>
      </c>
      <c r="G213" s="77">
        <v>0</v>
      </c>
      <c r="H213" s="77">
        <v>2</v>
      </c>
      <c r="I213" s="77">
        <v>0</v>
      </c>
      <c r="J213" s="77">
        <v>0</v>
      </c>
    </row>
    <row r="214" spans="1:10" x14ac:dyDescent="0.2">
      <c r="A214" s="74">
        <v>2019</v>
      </c>
      <c r="B214" s="75" t="s">
        <v>73</v>
      </c>
      <c r="C214" s="76" t="s">
        <v>37</v>
      </c>
      <c r="D214" s="77">
        <v>2</v>
      </c>
      <c r="E214" s="77">
        <v>2</v>
      </c>
      <c r="F214" s="77">
        <v>0</v>
      </c>
      <c r="G214" s="77">
        <v>0</v>
      </c>
      <c r="H214" s="77">
        <v>2</v>
      </c>
      <c r="I214" s="77">
        <v>0</v>
      </c>
      <c r="J214" s="77">
        <v>0</v>
      </c>
    </row>
    <row r="215" spans="1:10" x14ac:dyDescent="0.2">
      <c r="A215" s="74">
        <v>2019</v>
      </c>
      <c r="B215" s="75" t="s">
        <v>73</v>
      </c>
      <c r="C215" s="76" t="s">
        <v>180</v>
      </c>
      <c r="D215" s="77">
        <v>1</v>
      </c>
      <c r="E215" s="77">
        <v>1</v>
      </c>
      <c r="F215" s="77">
        <v>0</v>
      </c>
      <c r="G215" s="77">
        <v>0</v>
      </c>
      <c r="H215" s="77">
        <v>1</v>
      </c>
      <c r="I215" s="77">
        <v>0</v>
      </c>
      <c r="J215" s="77">
        <v>0</v>
      </c>
    </row>
    <row r="216" spans="1:10" x14ac:dyDescent="0.2">
      <c r="A216" s="80">
        <v>2019</v>
      </c>
      <c r="B216" s="79" t="s">
        <v>74</v>
      </c>
      <c r="C216" s="87" t="s">
        <v>152</v>
      </c>
      <c r="D216" s="78">
        <v>3</v>
      </c>
      <c r="E216" s="78">
        <v>0</v>
      </c>
      <c r="F216" s="78">
        <v>3</v>
      </c>
      <c r="G216" s="78">
        <v>0</v>
      </c>
      <c r="H216" s="78">
        <v>3</v>
      </c>
      <c r="I216" s="78">
        <v>0</v>
      </c>
      <c r="J216" s="78">
        <v>0</v>
      </c>
    </row>
    <row r="217" spans="1:10" x14ac:dyDescent="0.2">
      <c r="A217" s="80">
        <v>2019</v>
      </c>
      <c r="B217" s="79" t="s">
        <v>74</v>
      </c>
      <c r="C217" s="87" t="s">
        <v>165</v>
      </c>
      <c r="D217" s="78">
        <v>1</v>
      </c>
      <c r="E217" s="78">
        <v>0</v>
      </c>
      <c r="F217" s="78">
        <v>1</v>
      </c>
      <c r="G217" s="78">
        <v>0</v>
      </c>
      <c r="H217" s="78">
        <v>1</v>
      </c>
      <c r="I217" s="78">
        <v>0</v>
      </c>
      <c r="J217" s="78">
        <v>0</v>
      </c>
    </row>
    <row r="218" spans="1:10" x14ac:dyDescent="0.2">
      <c r="A218" s="14">
        <v>2019</v>
      </c>
      <c r="B218" s="15" t="s">
        <v>75</v>
      </c>
      <c r="C218" s="4" t="s">
        <v>36</v>
      </c>
      <c r="D218" s="11">
        <v>3</v>
      </c>
      <c r="E218" s="11">
        <v>2</v>
      </c>
      <c r="F218" s="11">
        <v>1</v>
      </c>
      <c r="G218" s="11">
        <v>0</v>
      </c>
      <c r="H218" s="11">
        <v>3</v>
      </c>
      <c r="I218" s="11">
        <v>0</v>
      </c>
      <c r="J218" s="11">
        <v>0</v>
      </c>
    </row>
    <row r="219" spans="1:10" x14ac:dyDescent="0.2">
      <c r="A219" s="14">
        <v>2019</v>
      </c>
      <c r="B219" s="15" t="s">
        <v>75</v>
      </c>
      <c r="C219" s="4" t="s">
        <v>152</v>
      </c>
      <c r="D219" s="11">
        <v>2</v>
      </c>
      <c r="E219" s="11">
        <v>0</v>
      </c>
      <c r="F219" s="11">
        <v>2</v>
      </c>
      <c r="G219" s="11">
        <v>0</v>
      </c>
      <c r="H219" s="11">
        <v>2</v>
      </c>
      <c r="I219" s="11">
        <v>0</v>
      </c>
      <c r="J219" s="11">
        <v>0</v>
      </c>
    </row>
    <row r="220" spans="1:10" x14ac:dyDescent="0.2">
      <c r="A220" s="14">
        <v>2019</v>
      </c>
      <c r="B220" s="15" t="s">
        <v>75</v>
      </c>
      <c r="C220" s="4" t="s">
        <v>37</v>
      </c>
      <c r="D220" s="11">
        <v>4</v>
      </c>
      <c r="E220" s="11">
        <v>4</v>
      </c>
      <c r="F220" s="11">
        <v>0</v>
      </c>
      <c r="G220" s="11">
        <v>0</v>
      </c>
      <c r="H220" s="11">
        <v>4</v>
      </c>
      <c r="I220" s="11">
        <v>0</v>
      </c>
      <c r="J220" s="11">
        <v>0</v>
      </c>
    </row>
    <row r="221" spans="1:10" x14ac:dyDescent="0.2">
      <c r="A221" s="14">
        <v>2019</v>
      </c>
      <c r="B221" s="15" t="s">
        <v>75</v>
      </c>
      <c r="C221" s="4" t="s">
        <v>33</v>
      </c>
      <c r="D221" s="11">
        <v>1</v>
      </c>
      <c r="E221" s="11">
        <v>0</v>
      </c>
      <c r="F221" s="11">
        <v>1</v>
      </c>
      <c r="G221" s="11">
        <v>0</v>
      </c>
      <c r="H221" s="11">
        <v>1</v>
      </c>
      <c r="I221" s="11">
        <v>0</v>
      </c>
      <c r="J221" s="11">
        <v>0</v>
      </c>
    </row>
    <row r="222" spans="1:10" x14ac:dyDescent="0.2">
      <c r="A222" s="14">
        <v>2019</v>
      </c>
      <c r="B222" s="15" t="s">
        <v>76</v>
      </c>
      <c r="C222" s="4" t="s">
        <v>154</v>
      </c>
      <c r="D222" s="11">
        <v>1</v>
      </c>
      <c r="E222" s="11">
        <v>1</v>
      </c>
      <c r="F222" s="11">
        <v>0</v>
      </c>
      <c r="G222" s="11">
        <v>0</v>
      </c>
      <c r="H222" s="11">
        <v>1</v>
      </c>
      <c r="I222" s="11">
        <v>0</v>
      </c>
      <c r="J222" s="11">
        <v>0</v>
      </c>
    </row>
    <row r="223" spans="1:10" x14ac:dyDescent="0.2">
      <c r="A223" s="81">
        <v>2019</v>
      </c>
      <c r="B223" s="82" t="s">
        <v>76</v>
      </c>
      <c r="C223" s="83" t="s">
        <v>152</v>
      </c>
      <c r="D223" s="84">
        <v>1</v>
      </c>
      <c r="E223" s="84">
        <v>1</v>
      </c>
      <c r="F223" s="11">
        <v>0</v>
      </c>
      <c r="G223" s="11">
        <v>0</v>
      </c>
      <c r="H223" s="84">
        <v>1</v>
      </c>
      <c r="I223" s="11">
        <v>0</v>
      </c>
      <c r="J223" s="11">
        <v>0</v>
      </c>
    </row>
    <row r="224" spans="1:10" x14ac:dyDescent="0.2">
      <c r="A224" s="81">
        <v>2019</v>
      </c>
      <c r="B224" s="82" t="s">
        <v>76</v>
      </c>
      <c r="C224" s="83" t="s">
        <v>165</v>
      </c>
      <c r="D224" s="84">
        <v>1</v>
      </c>
      <c r="E224" s="84">
        <v>1</v>
      </c>
      <c r="F224" s="11">
        <v>0</v>
      </c>
      <c r="G224" s="11">
        <v>0</v>
      </c>
      <c r="H224" s="84">
        <v>1</v>
      </c>
      <c r="I224" s="11">
        <v>0</v>
      </c>
      <c r="J224" s="11">
        <v>0</v>
      </c>
    </row>
    <row r="225" spans="1:10" x14ac:dyDescent="0.2">
      <c r="A225" s="81">
        <v>2019</v>
      </c>
      <c r="B225" s="82" t="s">
        <v>77</v>
      </c>
      <c r="C225" s="83" t="s">
        <v>152</v>
      </c>
      <c r="D225" s="84">
        <v>6</v>
      </c>
      <c r="E225" s="84">
        <v>6</v>
      </c>
      <c r="F225" s="84">
        <v>0</v>
      </c>
      <c r="G225" s="84">
        <v>0</v>
      </c>
      <c r="H225" s="84">
        <v>1</v>
      </c>
      <c r="I225" s="84">
        <v>5</v>
      </c>
      <c r="J225" s="84">
        <v>0</v>
      </c>
    </row>
    <row r="226" spans="1:10" x14ac:dyDescent="0.2">
      <c r="A226" s="81">
        <v>2019</v>
      </c>
      <c r="B226" s="82" t="s">
        <v>77</v>
      </c>
      <c r="C226" s="83" t="s">
        <v>148</v>
      </c>
      <c r="D226" s="84">
        <v>7</v>
      </c>
      <c r="E226" s="84">
        <v>0</v>
      </c>
      <c r="F226" s="84">
        <v>7</v>
      </c>
      <c r="G226" s="84">
        <v>0</v>
      </c>
      <c r="H226" s="84">
        <v>6</v>
      </c>
      <c r="I226" s="84">
        <v>1</v>
      </c>
      <c r="J226" s="84">
        <v>0</v>
      </c>
    </row>
    <row r="227" spans="1:10" x14ac:dyDescent="0.2">
      <c r="A227" s="81">
        <v>2019</v>
      </c>
      <c r="B227" s="82" t="s">
        <v>77</v>
      </c>
      <c r="C227" s="83" t="s">
        <v>154</v>
      </c>
      <c r="D227" s="84">
        <v>1</v>
      </c>
      <c r="E227" s="84">
        <v>0</v>
      </c>
      <c r="F227" s="84">
        <v>1</v>
      </c>
      <c r="G227" s="84">
        <v>0</v>
      </c>
      <c r="H227" s="84">
        <v>1</v>
      </c>
      <c r="I227" s="84">
        <v>0</v>
      </c>
      <c r="J227" s="84">
        <v>0</v>
      </c>
    </row>
    <row r="228" spans="1:10" x14ac:dyDescent="0.2">
      <c r="A228" s="81">
        <v>2019</v>
      </c>
      <c r="B228" s="82" t="s">
        <v>77</v>
      </c>
      <c r="C228" s="83" t="s">
        <v>180</v>
      </c>
      <c r="D228" s="84">
        <v>1</v>
      </c>
      <c r="E228" s="84">
        <v>1</v>
      </c>
      <c r="F228" s="84">
        <v>0</v>
      </c>
      <c r="G228" s="84">
        <v>0</v>
      </c>
      <c r="H228" s="84">
        <v>1</v>
      </c>
      <c r="I228" s="84">
        <v>0</v>
      </c>
      <c r="J228" s="84">
        <v>0</v>
      </c>
    </row>
    <row r="229" spans="1:10" x14ac:dyDescent="0.2">
      <c r="A229" s="81">
        <v>2020</v>
      </c>
      <c r="B229" s="82" t="s">
        <v>66</v>
      </c>
      <c r="C229" s="83" t="s">
        <v>152</v>
      </c>
      <c r="D229" s="84">
        <v>1</v>
      </c>
      <c r="E229" s="84">
        <v>0</v>
      </c>
      <c r="F229" s="84">
        <v>1</v>
      </c>
      <c r="G229" s="84">
        <v>0</v>
      </c>
      <c r="H229" s="84">
        <v>1</v>
      </c>
      <c r="I229" s="84">
        <v>0</v>
      </c>
      <c r="J229" s="84">
        <v>0</v>
      </c>
    </row>
    <row r="230" spans="1:10" x14ac:dyDescent="0.2">
      <c r="A230" s="81">
        <v>2020</v>
      </c>
      <c r="B230" s="82" t="s">
        <v>66</v>
      </c>
      <c r="C230" s="83" t="s">
        <v>153</v>
      </c>
      <c r="D230" s="84">
        <v>14</v>
      </c>
      <c r="E230" s="84">
        <v>5</v>
      </c>
      <c r="F230" s="84">
        <v>9</v>
      </c>
      <c r="G230" s="84">
        <v>0</v>
      </c>
      <c r="H230" s="84">
        <v>8</v>
      </c>
      <c r="I230" s="84">
        <v>6</v>
      </c>
      <c r="J230" s="84">
        <v>0</v>
      </c>
    </row>
    <row r="231" spans="1:10" x14ac:dyDescent="0.2">
      <c r="A231" s="81">
        <v>2020</v>
      </c>
      <c r="B231" s="82" t="s">
        <v>67</v>
      </c>
      <c r="C231" s="83" t="s">
        <v>152</v>
      </c>
      <c r="D231" s="84">
        <v>2</v>
      </c>
      <c r="E231" s="84">
        <v>1</v>
      </c>
      <c r="F231" s="84">
        <v>1</v>
      </c>
      <c r="G231" s="84">
        <v>0</v>
      </c>
      <c r="H231" s="84">
        <v>2</v>
      </c>
      <c r="I231" s="84">
        <v>0</v>
      </c>
      <c r="J231" s="84">
        <v>0</v>
      </c>
    </row>
    <row r="232" spans="1:10" x14ac:dyDescent="0.2">
      <c r="A232" s="81">
        <v>2020</v>
      </c>
      <c r="B232" s="82" t="s">
        <v>67</v>
      </c>
      <c r="C232" s="4" t="s">
        <v>165</v>
      </c>
      <c r="D232" s="84">
        <v>1</v>
      </c>
      <c r="E232" s="84">
        <v>1</v>
      </c>
      <c r="F232" s="84">
        <v>0</v>
      </c>
      <c r="G232" s="84">
        <v>0</v>
      </c>
      <c r="H232" s="84">
        <v>1</v>
      </c>
      <c r="I232" s="84">
        <v>0</v>
      </c>
      <c r="J232" s="84">
        <v>0</v>
      </c>
    </row>
    <row r="233" spans="1:10" x14ac:dyDescent="0.2">
      <c r="A233" s="81">
        <v>2020</v>
      </c>
      <c r="B233" s="82" t="s">
        <v>68</v>
      </c>
      <c r="C233" s="83" t="s">
        <v>152</v>
      </c>
      <c r="D233" s="84">
        <v>2</v>
      </c>
      <c r="E233" s="84">
        <v>0</v>
      </c>
      <c r="F233" s="84">
        <v>2</v>
      </c>
      <c r="G233" s="84">
        <v>0</v>
      </c>
      <c r="H233" s="84">
        <v>2</v>
      </c>
      <c r="I233" s="84">
        <v>0</v>
      </c>
      <c r="J233" s="84">
        <v>0</v>
      </c>
    </row>
    <row r="234" spans="1:10" x14ac:dyDescent="0.2">
      <c r="A234" s="81">
        <v>2020</v>
      </c>
      <c r="B234" s="82" t="s">
        <v>68</v>
      </c>
      <c r="C234" s="83" t="s">
        <v>148</v>
      </c>
      <c r="D234" s="84">
        <v>2</v>
      </c>
      <c r="E234" s="84">
        <v>2</v>
      </c>
      <c r="F234" s="84">
        <v>0</v>
      </c>
      <c r="G234" s="84">
        <v>0</v>
      </c>
      <c r="H234" s="84">
        <v>2</v>
      </c>
      <c r="I234" s="84">
        <v>0</v>
      </c>
      <c r="J234" s="84">
        <v>0</v>
      </c>
    </row>
    <row r="235" spans="1:10" x14ac:dyDescent="0.2">
      <c r="A235" s="81">
        <v>2020</v>
      </c>
      <c r="B235" s="82" t="s">
        <v>68</v>
      </c>
      <c r="C235" s="83" t="s">
        <v>157</v>
      </c>
      <c r="D235" s="84">
        <v>3</v>
      </c>
      <c r="E235" s="84">
        <v>3</v>
      </c>
      <c r="F235" s="84">
        <v>0</v>
      </c>
      <c r="G235" s="84">
        <v>0</v>
      </c>
      <c r="H235" s="84">
        <v>3</v>
      </c>
      <c r="I235" s="84">
        <v>0</v>
      </c>
      <c r="J235" s="84">
        <v>0</v>
      </c>
    </row>
    <row r="236" spans="1:10" x14ac:dyDescent="0.2">
      <c r="A236" s="81">
        <v>2020</v>
      </c>
      <c r="B236" s="82" t="s">
        <v>68</v>
      </c>
      <c r="C236" s="83" t="s">
        <v>166</v>
      </c>
      <c r="D236" s="84">
        <v>1</v>
      </c>
      <c r="E236" s="84">
        <v>1</v>
      </c>
      <c r="F236" s="84">
        <v>0</v>
      </c>
      <c r="G236" s="84">
        <v>0</v>
      </c>
      <c r="H236" s="84">
        <v>1</v>
      </c>
      <c r="I236" s="84">
        <v>0</v>
      </c>
      <c r="J236" s="84">
        <v>0</v>
      </c>
    </row>
    <row r="237" spans="1:10" x14ac:dyDescent="0.2">
      <c r="A237" s="81">
        <v>2020</v>
      </c>
      <c r="B237" s="82" t="s">
        <v>68</v>
      </c>
      <c r="C237" s="83" t="s">
        <v>173</v>
      </c>
      <c r="D237" s="84">
        <v>3</v>
      </c>
      <c r="E237" s="84">
        <v>3</v>
      </c>
      <c r="F237" s="84">
        <v>0</v>
      </c>
      <c r="G237" s="84">
        <v>0</v>
      </c>
      <c r="H237" s="84">
        <v>3</v>
      </c>
      <c r="I237" s="84">
        <v>0</v>
      </c>
      <c r="J237" s="84">
        <v>0</v>
      </c>
    </row>
    <row r="238" spans="1:10" x14ac:dyDescent="0.2">
      <c r="A238" s="81">
        <v>2020</v>
      </c>
      <c r="B238" s="82" t="s">
        <v>68</v>
      </c>
      <c r="C238" s="83" t="s">
        <v>180</v>
      </c>
      <c r="D238" s="84">
        <v>1</v>
      </c>
      <c r="E238" s="84">
        <v>1</v>
      </c>
      <c r="F238" s="84">
        <v>0</v>
      </c>
      <c r="G238" s="84">
        <v>0</v>
      </c>
      <c r="H238" s="84">
        <v>0</v>
      </c>
      <c r="I238" s="84">
        <v>1</v>
      </c>
      <c r="J238" s="84">
        <v>0</v>
      </c>
    </row>
    <row r="239" spans="1:10" x14ac:dyDescent="0.2">
      <c r="A239" s="81">
        <v>2020</v>
      </c>
      <c r="B239" s="82" t="s">
        <v>68</v>
      </c>
      <c r="C239" s="83" t="s">
        <v>155</v>
      </c>
      <c r="D239" s="84">
        <v>1</v>
      </c>
      <c r="E239" s="84">
        <v>1</v>
      </c>
      <c r="F239" s="84">
        <v>0</v>
      </c>
      <c r="G239" s="84">
        <v>0</v>
      </c>
      <c r="H239" s="84">
        <v>1</v>
      </c>
      <c r="I239" s="84">
        <v>0</v>
      </c>
      <c r="J239" s="84">
        <v>0</v>
      </c>
    </row>
    <row r="240" spans="1:10" x14ac:dyDescent="0.2">
      <c r="A240" s="81">
        <v>2020</v>
      </c>
      <c r="B240" s="82" t="s">
        <v>69</v>
      </c>
      <c r="C240" s="83" t="s">
        <v>152</v>
      </c>
      <c r="D240" s="84">
        <v>1</v>
      </c>
      <c r="E240" s="84">
        <v>0</v>
      </c>
      <c r="F240" s="84">
        <v>1</v>
      </c>
      <c r="G240" s="84">
        <v>0</v>
      </c>
      <c r="H240" s="84">
        <v>1</v>
      </c>
      <c r="I240" s="84">
        <v>0</v>
      </c>
      <c r="J240" s="84">
        <v>0</v>
      </c>
    </row>
    <row r="241" spans="1:10" x14ac:dyDescent="0.2">
      <c r="A241" s="81">
        <v>2020</v>
      </c>
      <c r="B241" s="82" t="s">
        <v>69</v>
      </c>
      <c r="C241" s="83" t="s">
        <v>164</v>
      </c>
      <c r="D241" s="84">
        <v>1</v>
      </c>
      <c r="E241" s="84">
        <v>1</v>
      </c>
      <c r="F241" s="84">
        <v>0</v>
      </c>
      <c r="G241" s="84">
        <v>0</v>
      </c>
      <c r="H241" s="84">
        <v>1</v>
      </c>
      <c r="I241" s="84">
        <v>0</v>
      </c>
      <c r="J241" s="84">
        <v>0</v>
      </c>
    </row>
    <row r="242" spans="1:10" x14ac:dyDescent="0.2">
      <c r="A242" s="81">
        <v>2020</v>
      </c>
      <c r="B242" s="82" t="s">
        <v>70</v>
      </c>
      <c r="C242" s="83" t="s">
        <v>152</v>
      </c>
      <c r="D242" s="84">
        <v>2</v>
      </c>
      <c r="E242" s="84">
        <v>1</v>
      </c>
      <c r="F242" s="84">
        <v>1</v>
      </c>
      <c r="G242" s="84">
        <v>0</v>
      </c>
      <c r="H242" s="84">
        <v>2</v>
      </c>
      <c r="I242" s="84">
        <v>0</v>
      </c>
      <c r="J242" s="84">
        <v>0</v>
      </c>
    </row>
    <row r="243" spans="1:10" x14ac:dyDescent="0.2">
      <c r="A243" s="81">
        <v>2020</v>
      </c>
      <c r="B243" s="82" t="s">
        <v>70</v>
      </c>
      <c r="C243" s="83" t="s">
        <v>37</v>
      </c>
      <c r="D243" s="84">
        <v>15</v>
      </c>
      <c r="E243" s="84">
        <v>8</v>
      </c>
      <c r="F243" s="84">
        <v>7</v>
      </c>
      <c r="G243" s="84">
        <v>0</v>
      </c>
      <c r="H243" s="84">
        <v>15</v>
      </c>
      <c r="I243" s="84">
        <v>0</v>
      </c>
      <c r="J243" s="84">
        <v>0</v>
      </c>
    </row>
    <row r="244" spans="1:10" x14ac:dyDescent="0.2">
      <c r="A244" s="81">
        <v>2020</v>
      </c>
      <c r="B244" s="82" t="s">
        <v>71</v>
      </c>
      <c r="C244" s="83" t="s">
        <v>152</v>
      </c>
      <c r="D244" s="84">
        <v>1</v>
      </c>
      <c r="E244" s="84">
        <v>1</v>
      </c>
      <c r="F244" s="84">
        <v>0</v>
      </c>
      <c r="G244" s="84">
        <v>0</v>
      </c>
      <c r="H244" s="84">
        <v>1</v>
      </c>
      <c r="I244" s="84">
        <v>0</v>
      </c>
      <c r="J244" s="84">
        <v>0</v>
      </c>
    </row>
    <row r="245" spans="1:10" x14ac:dyDescent="0.2">
      <c r="A245" s="81">
        <v>2020</v>
      </c>
      <c r="B245" s="82" t="s">
        <v>71</v>
      </c>
      <c r="C245" s="83" t="s">
        <v>148</v>
      </c>
      <c r="D245" s="84">
        <v>2</v>
      </c>
      <c r="E245" s="84">
        <v>1</v>
      </c>
      <c r="F245" s="84">
        <v>1</v>
      </c>
      <c r="G245" s="84">
        <v>0</v>
      </c>
      <c r="H245" s="84">
        <v>1</v>
      </c>
      <c r="I245" s="84">
        <v>1</v>
      </c>
      <c r="J245" s="84">
        <v>0</v>
      </c>
    </row>
    <row r="246" spans="1:10" x14ac:dyDescent="0.2">
      <c r="A246" s="81">
        <v>2020</v>
      </c>
      <c r="B246" s="82" t="s">
        <v>71</v>
      </c>
      <c r="C246" s="83" t="s">
        <v>164</v>
      </c>
      <c r="D246" s="84">
        <v>1</v>
      </c>
      <c r="E246" s="84">
        <v>1</v>
      </c>
      <c r="F246" s="84">
        <v>0</v>
      </c>
      <c r="G246" s="84">
        <v>0</v>
      </c>
      <c r="H246" s="84">
        <v>1</v>
      </c>
      <c r="I246" s="84">
        <v>0</v>
      </c>
      <c r="J246" s="84">
        <v>0</v>
      </c>
    </row>
    <row r="247" spans="1:10" x14ac:dyDescent="0.2">
      <c r="A247" s="81">
        <v>2020</v>
      </c>
      <c r="B247" s="82" t="s">
        <v>71</v>
      </c>
      <c r="C247" s="83" t="s">
        <v>180</v>
      </c>
      <c r="D247" s="84">
        <v>3</v>
      </c>
      <c r="E247" s="84">
        <v>3</v>
      </c>
      <c r="F247" s="84">
        <v>0</v>
      </c>
      <c r="G247" s="84">
        <v>0</v>
      </c>
      <c r="H247" s="84">
        <v>3</v>
      </c>
      <c r="I247" s="84">
        <v>0</v>
      </c>
      <c r="J247" s="84">
        <v>0</v>
      </c>
    </row>
    <row r="248" spans="1:10" x14ac:dyDescent="0.2">
      <c r="A248" s="81">
        <v>2020</v>
      </c>
      <c r="B248" s="82" t="s">
        <v>72</v>
      </c>
      <c r="C248" s="83" t="s">
        <v>152</v>
      </c>
      <c r="D248" s="84">
        <v>7</v>
      </c>
      <c r="E248" s="84">
        <v>6</v>
      </c>
      <c r="F248" s="84">
        <v>1</v>
      </c>
      <c r="G248" s="84">
        <v>0</v>
      </c>
      <c r="H248" s="84">
        <v>6</v>
      </c>
      <c r="I248" s="84">
        <v>1</v>
      </c>
      <c r="J248" s="84">
        <v>0</v>
      </c>
    </row>
    <row r="249" spans="1:10" x14ac:dyDescent="0.2">
      <c r="A249" s="81">
        <v>2020</v>
      </c>
      <c r="B249" s="82" t="s">
        <v>72</v>
      </c>
      <c r="C249" s="83" t="s">
        <v>180</v>
      </c>
      <c r="D249" s="84">
        <v>1</v>
      </c>
      <c r="E249" s="84">
        <v>1</v>
      </c>
      <c r="F249" s="84">
        <v>0</v>
      </c>
      <c r="G249" s="84">
        <v>0</v>
      </c>
      <c r="H249" s="84">
        <v>1</v>
      </c>
      <c r="I249" s="84">
        <v>0</v>
      </c>
      <c r="J249" s="84">
        <v>0</v>
      </c>
    </row>
    <row r="250" spans="1:10" x14ac:dyDescent="0.2">
      <c r="A250" s="81">
        <v>2020</v>
      </c>
      <c r="B250" s="82" t="s">
        <v>73</v>
      </c>
      <c r="C250" s="83" t="s">
        <v>152</v>
      </c>
      <c r="D250" s="84">
        <v>5</v>
      </c>
      <c r="E250" s="84">
        <v>5</v>
      </c>
      <c r="F250" s="84">
        <v>0</v>
      </c>
      <c r="G250" s="84">
        <v>0</v>
      </c>
      <c r="H250" s="84">
        <v>5</v>
      </c>
      <c r="I250" s="84">
        <v>0</v>
      </c>
      <c r="J250" s="84">
        <v>0</v>
      </c>
    </row>
    <row r="251" spans="1:10" x14ac:dyDescent="0.2">
      <c r="A251" s="81">
        <v>2020</v>
      </c>
      <c r="B251" s="82" t="s">
        <v>74</v>
      </c>
      <c r="C251" s="83" t="s">
        <v>152</v>
      </c>
      <c r="D251" s="84">
        <v>1</v>
      </c>
      <c r="E251" s="84">
        <v>0</v>
      </c>
      <c r="F251" s="84">
        <v>1</v>
      </c>
      <c r="G251" s="84">
        <v>0</v>
      </c>
      <c r="H251" s="84">
        <v>1</v>
      </c>
      <c r="I251" s="84">
        <v>0</v>
      </c>
      <c r="J251" s="84">
        <v>0</v>
      </c>
    </row>
    <row r="252" spans="1:10" x14ac:dyDescent="0.2">
      <c r="A252" s="81">
        <v>2020</v>
      </c>
      <c r="B252" s="82" t="s">
        <v>75</v>
      </c>
      <c r="C252" s="83" t="s">
        <v>180</v>
      </c>
      <c r="D252" s="84">
        <v>1</v>
      </c>
      <c r="E252" s="84">
        <v>0</v>
      </c>
      <c r="F252" s="84">
        <v>0</v>
      </c>
      <c r="G252" s="84">
        <v>1</v>
      </c>
      <c r="H252" s="84">
        <v>1</v>
      </c>
      <c r="I252" s="84">
        <v>0</v>
      </c>
      <c r="J252" s="84">
        <v>0</v>
      </c>
    </row>
    <row r="253" spans="1:10" x14ac:dyDescent="0.2">
      <c r="A253" s="81">
        <v>2020</v>
      </c>
      <c r="B253" s="82" t="s">
        <v>76</v>
      </c>
      <c r="C253" s="83" t="s">
        <v>152</v>
      </c>
      <c r="D253" s="84">
        <v>2</v>
      </c>
      <c r="E253" s="84">
        <v>2</v>
      </c>
      <c r="F253" s="84">
        <v>0</v>
      </c>
      <c r="G253" s="84">
        <v>0</v>
      </c>
      <c r="H253" s="84">
        <v>2</v>
      </c>
      <c r="I253" s="84">
        <v>0</v>
      </c>
      <c r="J253" s="84">
        <v>0</v>
      </c>
    </row>
    <row r="254" spans="1:10" x14ac:dyDescent="0.2">
      <c r="A254" s="81">
        <v>2020</v>
      </c>
      <c r="B254" s="82" t="s">
        <v>77</v>
      </c>
      <c r="C254" s="83" t="s">
        <v>180</v>
      </c>
      <c r="D254" s="84">
        <v>1</v>
      </c>
      <c r="E254" s="84">
        <v>1</v>
      </c>
      <c r="F254" s="84">
        <v>0</v>
      </c>
      <c r="G254" s="84">
        <v>0</v>
      </c>
      <c r="H254" s="84">
        <v>1</v>
      </c>
      <c r="I254" s="84">
        <v>0</v>
      </c>
      <c r="J254" s="84">
        <v>0</v>
      </c>
    </row>
    <row r="255" spans="1:10" x14ac:dyDescent="0.2">
      <c r="A255" s="81">
        <v>2020</v>
      </c>
      <c r="B255" s="82" t="s">
        <v>77</v>
      </c>
      <c r="C255" s="89" t="s">
        <v>154</v>
      </c>
      <c r="D255" s="84">
        <v>4</v>
      </c>
      <c r="E255" s="84">
        <v>0</v>
      </c>
      <c r="F255" s="84">
        <v>4</v>
      </c>
      <c r="G255" s="84">
        <v>0</v>
      </c>
      <c r="H255" s="84">
        <v>2</v>
      </c>
      <c r="I255" s="84">
        <v>0</v>
      </c>
      <c r="J255" s="84">
        <v>0</v>
      </c>
    </row>
    <row r="256" spans="1:10" x14ac:dyDescent="0.2">
      <c r="A256" s="14">
        <v>2020</v>
      </c>
      <c r="B256" s="15" t="s">
        <v>77</v>
      </c>
      <c r="C256" s="83" t="s">
        <v>152</v>
      </c>
      <c r="D256" s="11">
        <v>1</v>
      </c>
      <c r="E256" s="11">
        <v>1</v>
      </c>
      <c r="F256" s="11">
        <v>0</v>
      </c>
      <c r="G256" s="11">
        <v>0</v>
      </c>
      <c r="H256" s="11">
        <v>1</v>
      </c>
      <c r="I256" s="11">
        <v>0</v>
      </c>
      <c r="J256" s="11">
        <v>0</v>
      </c>
    </row>
    <row r="257" spans="1:10" x14ac:dyDescent="0.2">
      <c r="A257" s="14">
        <v>2021</v>
      </c>
      <c r="B257" s="15" t="s">
        <v>66</v>
      </c>
      <c r="C257" s="83" t="s">
        <v>152</v>
      </c>
      <c r="D257" s="11">
        <v>2</v>
      </c>
      <c r="E257" s="11">
        <v>0</v>
      </c>
      <c r="F257" s="11">
        <v>2</v>
      </c>
      <c r="G257" s="11">
        <v>0</v>
      </c>
      <c r="H257" s="11">
        <v>2</v>
      </c>
      <c r="I257" s="11">
        <v>0</v>
      </c>
      <c r="J257" s="11">
        <v>0</v>
      </c>
    </row>
    <row r="258" spans="1:10" x14ac:dyDescent="0.2">
      <c r="A258" s="14">
        <v>2021</v>
      </c>
      <c r="B258" s="15" t="s">
        <v>67</v>
      </c>
      <c r="C258" s="4" t="s">
        <v>153</v>
      </c>
      <c r="D258" s="11">
        <v>12</v>
      </c>
      <c r="E258" s="11">
        <v>4</v>
      </c>
      <c r="F258" s="11">
        <v>8</v>
      </c>
      <c r="G258" s="11">
        <v>0</v>
      </c>
      <c r="H258" s="11">
        <v>9</v>
      </c>
      <c r="I258" s="11">
        <v>3</v>
      </c>
      <c r="J258" s="11">
        <v>0</v>
      </c>
    </row>
    <row r="259" spans="1:10" x14ac:dyDescent="0.2">
      <c r="A259" s="14">
        <v>2021</v>
      </c>
      <c r="B259" s="15" t="s">
        <v>67</v>
      </c>
      <c r="C259" s="83" t="s">
        <v>180</v>
      </c>
      <c r="D259" s="11">
        <v>1</v>
      </c>
      <c r="E259" s="11">
        <v>1</v>
      </c>
      <c r="F259" s="11">
        <v>0</v>
      </c>
      <c r="G259" s="11">
        <v>0</v>
      </c>
      <c r="H259" s="11">
        <v>1</v>
      </c>
      <c r="I259" s="11">
        <v>0</v>
      </c>
      <c r="J259" s="11">
        <v>0</v>
      </c>
    </row>
    <row r="260" spans="1:10" x14ac:dyDescent="0.2">
      <c r="A260" s="14">
        <v>2021</v>
      </c>
      <c r="B260" s="15" t="s">
        <v>67</v>
      </c>
      <c r="C260" s="83" t="s">
        <v>152</v>
      </c>
      <c r="D260" s="11">
        <v>3</v>
      </c>
      <c r="E260" s="11">
        <v>2</v>
      </c>
      <c r="F260" s="11">
        <v>1</v>
      </c>
      <c r="G260" s="11">
        <v>0</v>
      </c>
      <c r="H260" s="11">
        <v>3</v>
      </c>
      <c r="I260" s="11">
        <v>0</v>
      </c>
      <c r="J260" s="11">
        <v>0</v>
      </c>
    </row>
    <row r="261" spans="1:10" x14ac:dyDescent="0.2">
      <c r="A261" s="14">
        <v>2021</v>
      </c>
      <c r="B261" s="15" t="s">
        <v>67</v>
      </c>
      <c r="C261" s="89" t="s">
        <v>186</v>
      </c>
      <c r="D261" s="11">
        <v>3</v>
      </c>
      <c r="E261" s="11">
        <v>0</v>
      </c>
      <c r="F261" s="11">
        <v>3</v>
      </c>
      <c r="G261" s="11">
        <v>0</v>
      </c>
      <c r="H261" s="11">
        <v>3</v>
      </c>
      <c r="I261" s="11">
        <v>0</v>
      </c>
      <c r="J261" s="11">
        <v>0</v>
      </c>
    </row>
    <row r="262" spans="1:10" x14ac:dyDescent="0.2">
      <c r="A262" s="14">
        <v>2021</v>
      </c>
      <c r="B262" s="15" t="s">
        <v>68</v>
      </c>
      <c r="C262" s="83" t="s">
        <v>152</v>
      </c>
      <c r="D262" s="11">
        <v>3</v>
      </c>
      <c r="E262" s="11">
        <v>3</v>
      </c>
      <c r="F262" s="11">
        <v>0</v>
      </c>
      <c r="G262" s="11">
        <v>0</v>
      </c>
      <c r="H262" s="11">
        <v>3</v>
      </c>
      <c r="I262" s="11">
        <v>0</v>
      </c>
      <c r="J262" s="11">
        <v>0</v>
      </c>
    </row>
    <row r="263" spans="1:10" x14ac:dyDescent="0.2">
      <c r="A263" s="14">
        <v>2021</v>
      </c>
      <c r="B263" s="15" t="s">
        <v>68</v>
      </c>
      <c r="C263" s="83" t="s">
        <v>180</v>
      </c>
      <c r="D263" s="11">
        <v>1</v>
      </c>
      <c r="E263" s="11">
        <v>1</v>
      </c>
      <c r="F263" s="11">
        <v>0</v>
      </c>
      <c r="G263" s="11">
        <v>0</v>
      </c>
      <c r="H263" s="11">
        <v>1</v>
      </c>
      <c r="I263" s="11">
        <v>0</v>
      </c>
      <c r="J263" s="11">
        <v>0</v>
      </c>
    </row>
    <row r="264" spans="1:10" x14ac:dyDescent="0.2">
      <c r="A264" s="14">
        <v>2021</v>
      </c>
      <c r="B264" s="15" t="s">
        <v>68</v>
      </c>
      <c r="C264" s="4" t="s">
        <v>154</v>
      </c>
      <c r="D264" s="11">
        <v>13</v>
      </c>
      <c r="E264" s="11">
        <v>12</v>
      </c>
      <c r="F264" s="11">
        <v>1</v>
      </c>
      <c r="G264" s="11">
        <v>0</v>
      </c>
      <c r="H264" s="11">
        <v>11</v>
      </c>
      <c r="I264" s="11">
        <v>0</v>
      </c>
      <c r="J264" s="11">
        <v>0</v>
      </c>
    </row>
    <row r="265" spans="1:10" x14ac:dyDescent="0.2">
      <c r="A265" s="14">
        <v>2021</v>
      </c>
      <c r="B265" s="15" t="s">
        <v>69</v>
      </c>
      <c r="C265" s="4" t="s">
        <v>152</v>
      </c>
      <c r="D265" s="11">
        <v>3</v>
      </c>
      <c r="E265" s="11">
        <v>2</v>
      </c>
      <c r="F265" s="11">
        <v>1</v>
      </c>
      <c r="G265" s="11">
        <v>0</v>
      </c>
      <c r="H265" s="11">
        <v>3</v>
      </c>
      <c r="I265" s="11">
        <v>0</v>
      </c>
      <c r="J265" s="11">
        <v>0</v>
      </c>
    </row>
    <row r="266" spans="1:10" x14ac:dyDescent="0.2">
      <c r="A266" s="14">
        <v>2021</v>
      </c>
      <c r="B266" s="15" t="s">
        <v>70</v>
      </c>
      <c r="C266" s="4" t="s">
        <v>152</v>
      </c>
      <c r="D266" s="11">
        <v>3</v>
      </c>
      <c r="E266" s="11">
        <v>3</v>
      </c>
      <c r="F266" s="11">
        <v>0</v>
      </c>
      <c r="G266" s="11">
        <v>0</v>
      </c>
      <c r="H266" s="11">
        <v>3</v>
      </c>
      <c r="I266" s="11">
        <v>0</v>
      </c>
      <c r="J266" s="11">
        <v>0</v>
      </c>
    </row>
    <row r="267" spans="1:10" x14ac:dyDescent="0.2">
      <c r="A267" s="14">
        <v>2021</v>
      </c>
      <c r="B267" s="15" t="s">
        <v>70</v>
      </c>
      <c r="C267" s="89" t="s">
        <v>209</v>
      </c>
      <c r="D267" s="11">
        <v>4</v>
      </c>
      <c r="E267" s="11">
        <v>4</v>
      </c>
      <c r="F267" s="11">
        <v>0</v>
      </c>
      <c r="G267" s="11">
        <v>0</v>
      </c>
      <c r="H267" s="11">
        <v>4</v>
      </c>
      <c r="I267" s="11">
        <v>0</v>
      </c>
      <c r="J267" s="11">
        <v>0</v>
      </c>
    </row>
    <row r="268" spans="1:10" x14ac:dyDescent="0.2">
      <c r="A268" s="81">
        <v>2021</v>
      </c>
      <c r="B268" s="82" t="s">
        <v>70</v>
      </c>
      <c r="C268" s="4" t="s">
        <v>37</v>
      </c>
      <c r="D268" s="84">
        <v>26</v>
      </c>
      <c r="E268" s="84">
        <v>21</v>
      </c>
      <c r="F268" s="84">
        <v>5</v>
      </c>
      <c r="G268" s="84">
        <v>0</v>
      </c>
      <c r="H268" s="84">
        <v>25</v>
      </c>
      <c r="I268" s="84">
        <v>1</v>
      </c>
      <c r="J268" s="84">
        <v>0</v>
      </c>
    </row>
    <row r="269" spans="1:10" x14ac:dyDescent="0.2">
      <c r="A269" s="81">
        <v>2021</v>
      </c>
      <c r="B269" s="82" t="s">
        <v>70</v>
      </c>
      <c r="C269" s="89" t="s">
        <v>210</v>
      </c>
      <c r="D269" s="84">
        <v>2</v>
      </c>
      <c r="E269" s="84">
        <v>1</v>
      </c>
      <c r="F269" s="84">
        <v>1</v>
      </c>
      <c r="G269" s="84">
        <v>0</v>
      </c>
      <c r="H269" s="84">
        <v>2</v>
      </c>
      <c r="I269" s="84">
        <v>0</v>
      </c>
      <c r="J269" s="84">
        <v>0</v>
      </c>
    </row>
    <row r="270" spans="1:10" x14ac:dyDescent="0.2">
      <c r="A270" s="14">
        <v>2021</v>
      </c>
      <c r="B270" s="15" t="s">
        <v>70</v>
      </c>
      <c r="C270" s="4" t="s">
        <v>154</v>
      </c>
      <c r="D270" s="11">
        <v>22</v>
      </c>
      <c r="E270" s="11">
        <v>19</v>
      </c>
      <c r="F270" s="11">
        <v>3</v>
      </c>
      <c r="G270" s="11">
        <v>0</v>
      </c>
      <c r="H270" s="11">
        <v>22</v>
      </c>
      <c r="I270" s="11">
        <v>0</v>
      </c>
      <c r="J270" s="11">
        <v>0</v>
      </c>
    </row>
    <row r="271" spans="1:10" x14ac:dyDescent="0.2">
      <c r="A271" s="14">
        <v>2021</v>
      </c>
      <c r="B271" s="15" t="s">
        <v>71</v>
      </c>
      <c r="C271" s="4" t="s">
        <v>37</v>
      </c>
      <c r="D271" s="11">
        <v>1</v>
      </c>
      <c r="E271" s="11">
        <v>0</v>
      </c>
      <c r="F271" s="11">
        <v>1</v>
      </c>
      <c r="G271" s="11">
        <v>0</v>
      </c>
      <c r="H271" s="11">
        <v>1</v>
      </c>
      <c r="I271" s="11">
        <v>0</v>
      </c>
      <c r="J271" s="11">
        <v>0</v>
      </c>
    </row>
    <row r="272" spans="1:10" x14ac:dyDescent="0.2">
      <c r="A272" s="14">
        <v>2021</v>
      </c>
      <c r="B272" s="15" t="s">
        <v>72</v>
      </c>
      <c r="C272" s="89" t="s">
        <v>186</v>
      </c>
      <c r="D272" s="11">
        <v>1</v>
      </c>
      <c r="E272" s="11">
        <v>0</v>
      </c>
      <c r="F272" s="11">
        <v>1</v>
      </c>
      <c r="G272" s="11">
        <v>0</v>
      </c>
      <c r="H272" s="11">
        <v>1</v>
      </c>
      <c r="I272" s="11">
        <v>0</v>
      </c>
      <c r="J272" s="11">
        <v>0</v>
      </c>
    </row>
    <row r="273" spans="1:10" x14ac:dyDescent="0.2">
      <c r="A273" s="14">
        <v>2021</v>
      </c>
      <c r="B273" s="15" t="s">
        <v>72</v>
      </c>
      <c r="C273" s="88" t="s">
        <v>157</v>
      </c>
      <c r="D273" s="11">
        <v>1</v>
      </c>
      <c r="E273" s="11">
        <v>0</v>
      </c>
      <c r="F273" s="11">
        <v>1</v>
      </c>
      <c r="G273" s="11">
        <v>0</v>
      </c>
      <c r="H273" s="11">
        <v>1</v>
      </c>
      <c r="I273" s="11">
        <v>0</v>
      </c>
      <c r="J273" s="11">
        <v>0</v>
      </c>
    </row>
    <row r="274" spans="1:10" x14ac:dyDescent="0.2">
      <c r="A274" s="14">
        <v>2021</v>
      </c>
      <c r="B274" s="15" t="s">
        <v>72</v>
      </c>
      <c r="C274" s="89" t="s">
        <v>150</v>
      </c>
      <c r="D274" s="11">
        <v>12</v>
      </c>
      <c r="E274" s="11">
        <v>12</v>
      </c>
      <c r="F274" s="11">
        <v>0</v>
      </c>
      <c r="G274" s="11">
        <v>0</v>
      </c>
      <c r="H274" s="11">
        <v>12</v>
      </c>
      <c r="I274" s="11">
        <v>0</v>
      </c>
      <c r="J274" s="11">
        <v>0</v>
      </c>
    </row>
    <row r="275" spans="1:10" x14ac:dyDescent="0.2">
      <c r="A275" s="14">
        <v>2021</v>
      </c>
      <c r="B275" s="15" t="s">
        <v>72</v>
      </c>
      <c r="C275" s="4" t="s">
        <v>154</v>
      </c>
      <c r="D275" s="11">
        <v>16</v>
      </c>
      <c r="E275" s="11">
        <v>15</v>
      </c>
      <c r="F275" s="11">
        <v>1</v>
      </c>
      <c r="G275" s="11">
        <v>0</v>
      </c>
      <c r="H275" s="11">
        <v>16</v>
      </c>
      <c r="I275" s="11">
        <v>0</v>
      </c>
      <c r="J275" s="11">
        <v>0</v>
      </c>
    </row>
    <row r="276" spans="1:10" x14ac:dyDescent="0.2">
      <c r="A276" s="14">
        <v>2021</v>
      </c>
      <c r="B276" s="15" t="s">
        <v>73</v>
      </c>
      <c r="C276" s="4" t="s">
        <v>152</v>
      </c>
      <c r="D276" s="11">
        <v>2</v>
      </c>
      <c r="E276" s="11">
        <v>1</v>
      </c>
      <c r="F276" s="11">
        <v>1</v>
      </c>
      <c r="G276" s="11">
        <v>0</v>
      </c>
      <c r="H276" s="11">
        <v>2</v>
      </c>
      <c r="I276" s="11">
        <v>0</v>
      </c>
      <c r="J276" s="11">
        <v>0</v>
      </c>
    </row>
    <row r="277" spans="1:10" x14ac:dyDescent="0.2">
      <c r="A277" s="14">
        <v>2021</v>
      </c>
      <c r="B277" s="15" t="s">
        <v>73</v>
      </c>
      <c r="C277" s="89" t="s">
        <v>186</v>
      </c>
      <c r="D277" s="11">
        <v>4</v>
      </c>
      <c r="E277" s="11">
        <v>0</v>
      </c>
      <c r="F277" s="11">
        <v>4</v>
      </c>
      <c r="G277" s="11">
        <v>0</v>
      </c>
      <c r="H277" s="11">
        <v>4</v>
      </c>
      <c r="I277" s="11">
        <v>0</v>
      </c>
      <c r="J277" s="11">
        <v>0</v>
      </c>
    </row>
    <row r="278" spans="1:10" x14ac:dyDescent="0.2">
      <c r="A278" s="14">
        <v>2021</v>
      </c>
      <c r="B278" s="15" t="s">
        <v>73</v>
      </c>
      <c r="C278" s="4" t="s">
        <v>154</v>
      </c>
      <c r="D278" s="11">
        <v>2</v>
      </c>
      <c r="E278" s="11">
        <v>2</v>
      </c>
      <c r="F278" s="11">
        <v>0</v>
      </c>
      <c r="G278" s="11">
        <v>0</v>
      </c>
      <c r="H278" s="11">
        <v>2</v>
      </c>
      <c r="I278" s="11">
        <v>0</v>
      </c>
      <c r="J278" s="11">
        <v>0</v>
      </c>
    </row>
    <row r="279" spans="1:10" x14ac:dyDescent="0.2">
      <c r="A279" s="14">
        <v>2021</v>
      </c>
      <c r="B279" s="15" t="s">
        <v>73</v>
      </c>
      <c r="C279" s="83" t="s">
        <v>180</v>
      </c>
      <c r="D279" s="11">
        <v>1</v>
      </c>
      <c r="E279" s="11">
        <v>1</v>
      </c>
      <c r="F279" s="11">
        <v>0</v>
      </c>
      <c r="G279" s="11">
        <v>0</v>
      </c>
      <c r="H279" s="11">
        <v>1</v>
      </c>
      <c r="I279" s="11">
        <v>0</v>
      </c>
      <c r="J279" s="11">
        <v>0</v>
      </c>
    </row>
    <row r="280" spans="1:10" x14ac:dyDescent="0.2">
      <c r="A280" s="14">
        <v>2021</v>
      </c>
      <c r="B280" s="15" t="s">
        <v>74</v>
      </c>
      <c r="C280" s="89" t="s">
        <v>186</v>
      </c>
      <c r="D280" s="11">
        <v>1</v>
      </c>
      <c r="E280" s="11">
        <v>1</v>
      </c>
      <c r="F280" s="11">
        <v>0</v>
      </c>
      <c r="G280" s="11">
        <v>0</v>
      </c>
      <c r="H280" s="11">
        <v>1</v>
      </c>
      <c r="I280" s="11">
        <v>0</v>
      </c>
      <c r="J280" s="11">
        <v>0</v>
      </c>
    </row>
    <row r="281" spans="1:10" x14ac:dyDescent="0.2">
      <c r="A281" s="14">
        <v>2021</v>
      </c>
      <c r="B281" s="15" t="s">
        <v>74</v>
      </c>
      <c r="C281" s="89" t="s">
        <v>150</v>
      </c>
      <c r="D281" s="11">
        <v>2</v>
      </c>
      <c r="E281" s="11">
        <v>0</v>
      </c>
      <c r="F281" s="11">
        <v>2</v>
      </c>
      <c r="G281" s="11">
        <v>0</v>
      </c>
      <c r="H281" s="11">
        <v>2</v>
      </c>
      <c r="I281" s="11">
        <v>0</v>
      </c>
      <c r="J281" s="11">
        <v>0</v>
      </c>
    </row>
    <row r="282" spans="1:10" x14ac:dyDescent="0.2">
      <c r="A282" s="14">
        <v>2021</v>
      </c>
      <c r="B282" s="15" t="s">
        <v>74</v>
      </c>
      <c r="C282" s="83" t="s">
        <v>180</v>
      </c>
      <c r="D282" s="11">
        <v>2</v>
      </c>
      <c r="E282" s="11">
        <v>2</v>
      </c>
      <c r="F282" s="11">
        <v>0</v>
      </c>
      <c r="G282" s="11">
        <v>0</v>
      </c>
      <c r="H282" s="11">
        <v>2</v>
      </c>
      <c r="I282" s="11">
        <v>0</v>
      </c>
      <c r="J282" s="11">
        <v>0</v>
      </c>
    </row>
    <row r="283" spans="1:10" x14ac:dyDescent="0.2">
      <c r="A283" s="14">
        <v>2021</v>
      </c>
      <c r="B283" s="15" t="s">
        <v>75</v>
      </c>
      <c r="C283" s="4" t="s">
        <v>37</v>
      </c>
      <c r="D283" s="11">
        <v>5</v>
      </c>
      <c r="E283" s="11">
        <v>5</v>
      </c>
      <c r="F283" s="11">
        <v>0</v>
      </c>
      <c r="G283" s="11">
        <v>0</v>
      </c>
      <c r="H283" s="11">
        <v>5</v>
      </c>
      <c r="I283" s="11">
        <v>0</v>
      </c>
      <c r="J283" s="11">
        <v>0</v>
      </c>
    </row>
    <row r="284" spans="1:10" x14ac:dyDescent="0.2">
      <c r="A284" s="14">
        <v>2021</v>
      </c>
      <c r="B284" s="15" t="s">
        <v>75</v>
      </c>
      <c r="C284" s="4" t="s">
        <v>154</v>
      </c>
      <c r="D284" s="11">
        <v>1</v>
      </c>
      <c r="E284" s="11">
        <v>1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</row>
    <row r="285" spans="1:10" x14ac:dyDescent="0.2">
      <c r="A285" s="14">
        <v>2021</v>
      </c>
      <c r="B285" s="15" t="s">
        <v>76</v>
      </c>
      <c r="C285" s="83" t="s">
        <v>180</v>
      </c>
      <c r="D285" s="11">
        <v>1</v>
      </c>
      <c r="E285" s="11">
        <v>1</v>
      </c>
      <c r="F285" s="11">
        <v>0</v>
      </c>
      <c r="G285" s="11">
        <v>0</v>
      </c>
      <c r="H285" s="11">
        <v>1</v>
      </c>
      <c r="I285" s="11">
        <v>0</v>
      </c>
      <c r="J285" s="11">
        <v>0</v>
      </c>
    </row>
    <row r="286" spans="1:10" x14ac:dyDescent="0.2">
      <c r="A286" s="14">
        <v>2021</v>
      </c>
      <c r="B286" s="15" t="s">
        <v>76</v>
      </c>
      <c r="C286" s="4" t="s">
        <v>152</v>
      </c>
      <c r="D286" s="11">
        <v>1</v>
      </c>
      <c r="E286" s="11">
        <v>1</v>
      </c>
      <c r="F286" s="11">
        <v>0</v>
      </c>
      <c r="G286" s="11">
        <v>0</v>
      </c>
      <c r="H286" s="11">
        <v>1</v>
      </c>
      <c r="I286" s="11">
        <v>0</v>
      </c>
      <c r="J286" s="11">
        <v>0</v>
      </c>
    </row>
    <row r="287" spans="1:10" x14ac:dyDescent="0.2">
      <c r="A287" s="14">
        <v>2021</v>
      </c>
      <c r="B287" s="15" t="s">
        <v>77</v>
      </c>
      <c r="C287" s="4" t="s">
        <v>152</v>
      </c>
      <c r="D287" s="11">
        <v>1</v>
      </c>
      <c r="E287" s="11">
        <v>1</v>
      </c>
      <c r="F287" s="11">
        <v>0</v>
      </c>
      <c r="G287" s="11">
        <v>0</v>
      </c>
      <c r="H287" s="11">
        <v>1</v>
      </c>
      <c r="I287" s="11">
        <v>0</v>
      </c>
      <c r="J287" s="11">
        <v>0</v>
      </c>
    </row>
    <row r="288" spans="1:10" x14ac:dyDescent="0.2">
      <c r="A288" s="14">
        <v>2021</v>
      </c>
      <c r="B288" s="15" t="s">
        <v>77</v>
      </c>
      <c r="C288" s="89" t="s">
        <v>150</v>
      </c>
      <c r="D288" s="11">
        <v>10</v>
      </c>
      <c r="E288" s="11">
        <v>7</v>
      </c>
      <c r="F288" s="11">
        <v>3</v>
      </c>
      <c r="G288" s="11">
        <v>0</v>
      </c>
      <c r="H288" s="11">
        <v>10</v>
      </c>
      <c r="I288" s="11">
        <v>0</v>
      </c>
      <c r="J288" s="11">
        <v>0</v>
      </c>
    </row>
    <row r="289" spans="1:10" x14ac:dyDescent="0.2">
      <c r="A289" s="14">
        <v>2021</v>
      </c>
      <c r="B289" s="15" t="s">
        <v>77</v>
      </c>
      <c r="C289" s="83" t="s">
        <v>180</v>
      </c>
      <c r="D289" s="11">
        <v>1</v>
      </c>
      <c r="E289" s="11">
        <v>1</v>
      </c>
      <c r="F289" s="11">
        <v>0</v>
      </c>
      <c r="G289" s="11">
        <v>0</v>
      </c>
      <c r="H289" s="11">
        <v>1</v>
      </c>
      <c r="I289" s="11">
        <v>0</v>
      </c>
      <c r="J289" s="11">
        <v>0</v>
      </c>
    </row>
    <row r="290" spans="1:10" x14ac:dyDescent="0.2">
      <c r="A290" s="14">
        <v>2022</v>
      </c>
      <c r="B290" s="15" t="s">
        <v>66</v>
      </c>
      <c r="C290" s="4" t="s">
        <v>152</v>
      </c>
      <c r="D290" s="11">
        <v>4</v>
      </c>
      <c r="E290" s="11">
        <v>4</v>
      </c>
      <c r="F290" s="11">
        <v>0</v>
      </c>
      <c r="G290" s="11">
        <v>0</v>
      </c>
      <c r="H290" s="11">
        <v>4</v>
      </c>
      <c r="I290" s="11">
        <v>0</v>
      </c>
      <c r="J290" s="11">
        <v>0</v>
      </c>
    </row>
    <row r="291" spans="1:10" x14ac:dyDescent="0.2">
      <c r="A291" s="14">
        <v>2022</v>
      </c>
      <c r="B291" s="15" t="s">
        <v>66</v>
      </c>
      <c r="C291" s="89" t="s">
        <v>186</v>
      </c>
      <c r="D291" s="11">
        <v>3</v>
      </c>
      <c r="E291" s="11">
        <v>1</v>
      </c>
      <c r="F291" s="11">
        <v>2</v>
      </c>
      <c r="G291" s="11">
        <v>0</v>
      </c>
      <c r="H291" s="11">
        <v>3</v>
      </c>
      <c r="I291" s="11">
        <v>0</v>
      </c>
      <c r="J291" s="11">
        <v>0</v>
      </c>
    </row>
    <row r="292" spans="1:10" x14ac:dyDescent="0.2">
      <c r="A292" s="14">
        <v>2022</v>
      </c>
      <c r="B292" s="15" t="s">
        <v>66</v>
      </c>
      <c r="C292" s="89" t="s">
        <v>150</v>
      </c>
      <c r="D292" s="11">
        <v>1</v>
      </c>
      <c r="E292" s="11">
        <v>0</v>
      </c>
      <c r="F292" s="11">
        <v>1</v>
      </c>
      <c r="G292" s="11">
        <v>0</v>
      </c>
      <c r="H292" s="11">
        <v>1</v>
      </c>
      <c r="I292" s="11">
        <v>0</v>
      </c>
      <c r="J292" s="11">
        <v>0</v>
      </c>
    </row>
    <row r="293" spans="1:10" x14ac:dyDescent="0.2">
      <c r="A293" s="14">
        <v>2022</v>
      </c>
      <c r="B293" s="15" t="s">
        <v>66</v>
      </c>
      <c r="C293" s="4" t="s">
        <v>153</v>
      </c>
      <c r="D293" s="11">
        <v>4</v>
      </c>
      <c r="E293" s="11">
        <v>4</v>
      </c>
      <c r="F293" s="11">
        <v>0</v>
      </c>
      <c r="G293" s="11">
        <v>0</v>
      </c>
      <c r="H293" s="11">
        <v>2</v>
      </c>
      <c r="I293" s="11">
        <v>2</v>
      </c>
      <c r="J293" s="11">
        <v>0</v>
      </c>
    </row>
    <row r="294" spans="1:10" x14ac:dyDescent="0.2">
      <c r="A294" s="14">
        <v>2022</v>
      </c>
      <c r="B294" s="15" t="s">
        <v>67</v>
      </c>
      <c r="C294" s="89" t="s">
        <v>210</v>
      </c>
      <c r="D294" s="11">
        <v>1</v>
      </c>
      <c r="E294" s="11">
        <v>0</v>
      </c>
      <c r="F294" s="11">
        <v>1</v>
      </c>
      <c r="G294" s="11">
        <v>0</v>
      </c>
      <c r="H294" s="11">
        <v>1</v>
      </c>
      <c r="I294" s="11">
        <v>0</v>
      </c>
      <c r="J294" s="11">
        <v>0</v>
      </c>
    </row>
    <row r="295" spans="1:10" x14ac:dyDescent="0.2">
      <c r="A295" s="14">
        <v>2022</v>
      </c>
      <c r="B295" s="15" t="s">
        <v>67</v>
      </c>
      <c r="C295" s="83" t="s">
        <v>180</v>
      </c>
      <c r="D295" s="11">
        <v>1</v>
      </c>
      <c r="E295" s="11">
        <v>1</v>
      </c>
      <c r="F295" s="11">
        <v>0</v>
      </c>
      <c r="G295" s="11">
        <v>0</v>
      </c>
      <c r="H295" s="11">
        <v>1</v>
      </c>
      <c r="I295" s="11">
        <v>0</v>
      </c>
      <c r="J295" s="11">
        <v>0</v>
      </c>
    </row>
    <row r="296" spans="1:10" x14ac:dyDescent="0.2">
      <c r="A296" s="14">
        <v>2022</v>
      </c>
      <c r="B296" s="15" t="s">
        <v>67</v>
      </c>
      <c r="C296" s="89" t="s">
        <v>191</v>
      </c>
      <c r="D296" s="11">
        <v>1</v>
      </c>
      <c r="E296" s="11">
        <v>1</v>
      </c>
      <c r="F296" s="11">
        <v>0</v>
      </c>
      <c r="G296" s="11">
        <v>0</v>
      </c>
      <c r="H296" s="11">
        <v>1</v>
      </c>
      <c r="I296" s="11">
        <v>0</v>
      </c>
      <c r="J296" s="11">
        <v>0</v>
      </c>
    </row>
    <row r="297" spans="1:10" x14ac:dyDescent="0.2">
      <c r="A297" s="14">
        <v>2022</v>
      </c>
      <c r="B297" s="15" t="s">
        <v>68</v>
      </c>
      <c r="C297" s="4" t="s">
        <v>152</v>
      </c>
      <c r="D297" s="11">
        <v>1</v>
      </c>
      <c r="E297" s="11">
        <v>1</v>
      </c>
      <c r="F297" s="11">
        <v>0</v>
      </c>
      <c r="G297" s="11">
        <v>0</v>
      </c>
      <c r="H297" s="11">
        <v>0</v>
      </c>
      <c r="I297" s="11">
        <v>1</v>
      </c>
      <c r="J297" s="11">
        <v>0</v>
      </c>
    </row>
    <row r="298" spans="1:10" x14ac:dyDescent="0.2">
      <c r="A298" s="14">
        <v>2022</v>
      </c>
      <c r="B298" s="15" t="s">
        <v>68</v>
      </c>
      <c r="C298" s="89" t="s">
        <v>186</v>
      </c>
      <c r="D298" s="11">
        <v>1</v>
      </c>
      <c r="E298" s="11">
        <v>1</v>
      </c>
      <c r="F298" s="11">
        <v>0</v>
      </c>
      <c r="G298" s="11">
        <v>0</v>
      </c>
      <c r="H298" s="11">
        <v>1</v>
      </c>
      <c r="I298" s="11">
        <v>0</v>
      </c>
      <c r="J298" s="11">
        <v>0</v>
      </c>
    </row>
    <row r="299" spans="1:10" x14ac:dyDescent="0.2">
      <c r="A299" s="14">
        <v>2022</v>
      </c>
      <c r="B299" s="15" t="s">
        <v>68</v>
      </c>
      <c r="C299" s="4" t="s">
        <v>37</v>
      </c>
      <c r="D299" s="11">
        <v>1</v>
      </c>
      <c r="E299" s="11">
        <v>1</v>
      </c>
      <c r="F299" s="11">
        <v>0</v>
      </c>
      <c r="G299" s="11">
        <v>0</v>
      </c>
      <c r="H299" s="11">
        <v>1</v>
      </c>
      <c r="I299" s="11">
        <v>0</v>
      </c>
      <c r="J299" s="11">
        <v>0</v>
      </c>
    </row>
    <row r="300" spans="1:10" x14ac:dyDescent="0.2">
      <c r="A300" s="14">
        <v>2022</v>
      </c>
      <c r="B300" s="15" t="s">
        <v>68</v>
      </c>
      <c r="C300" s="83" t="s">
        <v>180</v>
      </c>
      <c r="D300" s="11">
        <v>3</v>
      </c>
      <c r="E300" s="11">
        <v>3</v>
      </c>
      <c r="F300" s="11">
        <v>0</v>
      </c>
      <c r="G300" s="11">
        <v>0</v>
      </c>
      <c r="H300" s="11">
        <v>3</v>
      </c>
      <c r="I300" s="11">
        <v>0</v>
      </c>
      <c r="J300" s="11">
        <v>0</v>
      </c>
    </row>
    <row r="301" spans="1:10" x14ac:dyDescent="0.2">
      <c r="A301" s="14">
        <v>2022</v>
      </c>
      <c r="B301" s="15" t="s">
        <v>69</v>
      </c>
      <c r="C301" s="4" t="s">
        <v>37</v>
      </c>
      <c r="D301" s="11">
        <v>19</v>
      </c>
      <c r="E301" s="11">
        <v>15</v>
      </c>
      <c r="F301" s="11">
        <v>4</v>
      </c>
      <c r="G301" s="11">
        <v>0</v>
      </c>
      <c r="H301" s="11">
        <v>14</v>
      </c>
      <c r="I301" s="11">
        <v>0</v>
      </c>
      <c r="J301" s="11">
        <v>0</v>
      </c>
    </row>
    <row r="302" spans="1:10" x14ac:dyDescent="0.2">
      <c r="A302" s="14">
        <v>2022</v>
      </c>
      <c r="B302" s="15" t="s">
        <v>70</v>
      </c>
      <c r="C302" s="4" t="s">
        <v>152</v>
      </c>
      <c r="D302" s="11">
        <v>4</v>
      </c>
      <c r="E302" s="11">
        <v>4</v>
      </c>
      <c r="F302" s="11">
        <v>0</v>
      </c>
      <c r="G302" s="11">
        <v>0</v>
      </c>
      <c r="H302" s="11">
        <v>4</v>
      </c>
      <c r="I302" s="11">
        <v>0</v>
      </c>
      <c r="J302" s="11">
        <v>0</v>
      </c>
    </row>
    <row r="303" spans="1:10" x14ac:dyDescent="0.2">
      <c r="A303" s="14">
        <v>2022</v>
      </c>
      <c r="B303" s="15" t="s">
        <v>70</v>
      </c>
      <c r="C303" s="89" t="s">
        <v>186</v>
      </c>
      <c r="D303" s="11">
        <v>1</v>
      </c>
      <c r="E303" s="11">
        <v>0</v>
      </c>
      <c r="F303" s="11">
        <v>1</v>
      </c>
      <c r="G303" s="11">
        <v>0</v>
      </c>
      <c r="H303" s="11">
        <v>0</v>
      </c>
      <c r="I303" s="11">
        <v>0</v>
      </c>
      <c r="J303" s="11">
        <v>0</v>
      </c>
    </row>
    <row r="304" spans="1:10" x14ac:dyDescent="0.2">
      <c r="A304" s="14">
        <v>2022</v>
      </c>
      <c r="B304" s="15" t="s">
        <v>70</v>
      </c>
      <c r="C304" s="4" t="s">
        <v>37</v>
      </c>
      <c r="D304" s="11">
        <v>1</v>
      </c>
      <c r="E304" s="11">
        <v>0</v>
      </c>
      <c r="F304" s="11">
        <v>1</v>
      </c>
      <c r="G304" s="11">
        <v>0</v>
      </c>
      <c r="H304" s="11">
        <v>1</v>
      </c>
      <c r="I304" s="11">
        <v>0</v>
      </c>
      <c r="J304" s="11">
        <v>0</v>
      </c>
    </row>
    <row r="305" spans="1:10" x14ac:dyDescent="0.2">
      <c r="A305" s="14">
        <v>2022</v>
      </c>
      <c r="B305" s="15" t="s">
        <v>70</v>
      </c>
      <c r="C305" s="89" t="s">
        <v>150</v>
      </c>
      <c r="D305" s="11">
        <v>2</v>
      </c>
      <c r="E305" s="11">
        <v>2</v>
      </c>
      <c r="F305" s="11">
        <v>0</v>
      </c>
      <c r="G305" s="11">
        <v>0</v>
      </c>
      <c r="H305" s="11">
        <v>2</v>
      </c>
      <c r="I305" s="11">
        <v>0</v>
      </c>
      <c r="J305" s="11">
        <v>0</v>
      </c>
    </row>
    <row r="306" spans="1:10" x14ac:dyDescent="0.2">
      <c r="A306" s="14">
        <v>2022</v>
      </c>
      <c r="B306" s="15" t="s">
        <v>70</v>
      </c>
      <c r="C306" s="4" t="s">
        <v>154</v>
      </c>
      <c r="D306" s="11">
        <v>6</v>
      </c>
      <c r="E306" s="11">
        <v>6</v>
      </c>
      <c r="F306" s="11">
        <v>0</v>
      </c>
      <c r="G306" s="11">
        <v>0</v>
      </c>
      <c r="H306" s="11">
        <v>6</v>
      </c>
      <c r="I306" s="11">
        <v>0</v>
      </c>
      <c r="J306" s="11">
        <v>0</v>
      </c>
    </row>
    <row r="307" spans="1:10" x14ac:dyDescent="0.2">
      <c r="A307" s="14">
        <v>2022</v>
      </c>
      <c r="B307" s="15" t="s">
        <v>71</v>
      </c>
      <c r="C307" s="4" t="s">
        <v>37</v>
      </c>
      <c r="D307" s="11">
        <v>4</v>
      </c>
      <c r="E307" s="11">
        <v>1</v>
      </c>
      <c r="F307" s="11">
        <v>3</v>
      </c>
      <c r="G307" s="11">
        <v>0</v>
      </c>
      <c r="H307" s="11">
        <v>4</v>
      </c>
      <c r="I307" s="11">
        <v>0</v>
      </c>
      <c r="J307" s="11">
        <v>0</v>
      </c>
    </row>
    <row r="308" spans="1:10" x14ac:dyDescent="0.2">
      <c r="A308" s="14">
        <v>2022</v>
      </c>
      <c r="B308" s="15" t="s">
        <v>71</v>
      </c>
      <c r="C308" s="4" t="s">
        <v>165</v>
      </c>
      <c r="D308" s="11">
        <v>2</v>
      </c>
      <c r="E308" s="11">
        <v>1</v>
      </c>
      <c r="F308" s="11">
        <v>1</v>
      </c>
      <c r="G308" s="11">
        <v>0</v>
      </c>
      <c r="H308" s="11">
        <v>2</v>
      </c>
      <c r="I308" s="11">
        <v>0</v>
      </c>
      <c r="J308" s="11">
        <v>0</v>
      </c>
    </row>
    <row r="309" spans="1:10" x14ac:dyDescent="0.2">
      <c r="A309" s="14">
        <v>2022</v>
      </c>
      <c r="B309" s="15" t="s">
        <v>71</v>
      </c>
      <c r="C309" s="89" t="s">
        <v>210</v>
      </c>
      <c r="D309" s="11">
        <v>2</v>
      </c>
      <c r="E309" s="11">
        <v>1</v>
      </c>
      <c r="F309" s="11">
        <v>1</v>
      </c>
      <c r="G309" s="11">
        <v>0</v>
      </c>
      <c r="H309" s="11">
        <v>1</v>
      </c>
      <c r="I309" s="11">
        <v>0</v>
      </c>
      <c r="J309" s="11">
        <v>0</v>
      </c>
    </row>
    <row r="310" spans="1:10" x14ac:dyDescent="0.2">
      <c r="A310" s="14">
        <v>2022</v>
      </c>
      <c r="B310" s="15" t="s">
        <v>71</v>
      </c>
      <c r="C310" s="4" t="s">
        <v>154</v>
      </c>
      <c r="D310" s="11">
        <v>1</v>
      </c>
      <c r="E310" s="11">
        <v>1</v>
      </c>
      <c r="F310" s="11">
        <v>0</v>
      </c>
      <c r="G310" s="11">
        <v>0</v>
      </c>
      <c r="H310" s="11">
        <v>1</v>
      </c>
      <c r="I310" s="11">
        <v>0</v>
      </c>
      <c r="J310" s="11">
        <v>0</v>
      </c>
    </row>
    <row r="311" spans="1:10" x14ac:dyDescent="0.2">
      <c r="A311" s="81">
        <v>2022</v>
      </c>
      <c r="B311" s="82" t="s">
        <v>71</v>
      </c>
      <c r="C311" s="83" t="s">
        <v>180</v>
      </c>
      <c r="D311" s="84">
        <v>1</v>
      </c>
      <c r="E311" s="84">
        <v>1</v>
      </c>
      <c r="F311" s="84">
        <v>0</v>
      </c>
      <c r="G311" s="84">
        <v>0</v>
      </c>
      <c r="H311" s="84">
        <v>1</v>
      </c>
      <c r="I311" s="84">
        <v>0</v>
      </c>
      <c r="J311" s="84">
        <v>0</v>
      </c>
    </row>
    <row r="312" spans="1:10" x14ac:dyDescent="0.2">
      <c r="A312" s="81">
        <v>2022</v>
      </c>
      <c r="B312" s="82" t="s">
        <v>72</v>
      </c>
      <c r="C312" s="4" t="s">
        <v>152</v>
      </c>
      <c r="D312" s="84">
        <v>2</v>
      </c>
      <c r="E312" s="84">
        <v>2</v>
      </c>
      <c r="F312" s="84">
        <v>0</v>
      </c>
      <c r="G312" s="84">
        <v>0</v>
      </c>
      <c r="H312" s="84">
        <v>2</v>
      </c>
      <c r="I312" s="84">
        <v>0</v>
      </c>
      <c r="J312" s="84">
        <v>0</v>
      </c>
    </row>
    <row r="313" spans="1:10" x14ac:dyDescent="0.2">
      <c r="A313" s="81">
        <v>2022</v>
      </c>
      <c r="B313" s="82" t="s">
        <v>72</v>
      </c>
      <c r="C313" s="89" t="s">
        <v>168</v>
      </c>
      <c r="D313" s="84">
        <v>1</v>
      </c>
      <c r="E313" s="84">
        <v>1</v>
      </c>
      <c r="F313" s="84">
        <v>0</v>
      </c>
      <c r="G313" s="84">
        <v>0</v>
      </c>
      <c r="H313" s="84">
        <v>1</v>
      </c>
      <c r="I313" s="84">
        <v>0</v>
      </c>
      <c r="J313" s="84">
        <v>0</v>
      </c>
    </row>
    <row r="314" spans="1:10" x14ac:dyDescent="0.2">
      <c r="A314" s="14">
        <v>2022</v>
      </c>
      <c r="B314" s="15" t="s">
        <v>72</v>
      </c>
      <c r="C314" s="89" t="s">
        <v>186</v>
      </c>
      <c r="D314" s="11">
        <v>1</v>
      </c>
      <c r="E314" s="11">
        <v>0</v>
      </c>
      <c r="F314" s="11">
        <v>1</v>
      </c>
      <c r="G314" s="11">
        <v>0</v>
      </c>
      <c r="H314" s="11">
        <v>0</v>
      </c>
      <c r="I314" s="11">
        <v>0</v>
      </c>
      <c r="J314" s="11">
        <v>0</v>
      </c>
    </row>
    <row r="315" spans="1:10" x14ac:dyDescent="0.2">
      <c r="A315" s="14">
        <v>2022</v>
      </c>
      <c r="B315" s="15" t="s">
        <v>72</v>
      </c>
      <c r="C315" s="4" t="s">
        <v>154</v>
      </c>
      <c r="D315" s="11">
        <v>13</v>
      </c>
      <c r="E315" s="11">
        <v>11</v>
      </c>
      <c r="F315" s="11">
        <v>2</v>
      </c>
      <c r="G315" s="11">
        <v>0</v>
      </c>
      <c r="H315" s="11">
        <v>13</v>
      </c>
      <c r="I315" s="11">
        <v>0</v>
      </c>
      <c r="J315" s="11">
        <v>0</v>
      </c>
    </row>
    <row r="316" spans="1:10" x14ac:dyDescent="0.2">
      <c r="A316" s="14">
        <v>2022</v>
      </c>
      <c r="B316" s="15" t="s">
        <v>72</v>
      </c>
      <c r="C316" s="83" t="s">
        <v>180</v>
      </c>
      <c r="D316" s="11">
        <v>1</v>
      </c>
      <c r="E316" s="11">
        <v>0</v>
      </c>
      <c r="F316" s="11">
        <v>1</v>
      </c>
      <c r="G316" s="11">
        <v>0</v>
      </c>
      <c r="H316" s="11">
        <v>1</v>
      </c>
      <c r="I316" s="11">
        <v>0</v>
      </c>
      <c r="J316" s="11">
        <v>0</v>
      </c>
    </row>
    <row r="317" spans="1:10" x14ac:dyDescent="0.2">
      <c r="A317" s="14">
        <v>2022</v>
      </c>
      <c r="B317" s="15" t="s">
        <v>73</v>
      </c>
      <c r="C317" s="83" t="s">
        <v>180</v>
      </c>
      <c r="D317" s="11">
        <v>1</v>
      </c>
      <c r="E317" s="11">
        <v>1</v>
      </c>
      <c r="F317" s="11">
        <v>0</v>
      </c>
      <c r="G317" s="11">
        <v>0</v>
      </c>
      <c r="H317" s="11">
        <v>1</v>
      </c>
      <c r="I317" s="11">
        <v>0</v>
      </c>
      <c r="J317" s="11">
        <v>0</v>
      </c>
    </row>
    <row r="318" spans="1:10" x14ac:dyDescent="0.2">
      <c r="A318" s="14">
        <v>2022</v>
      </c>
      <c r="B318" s="15" t="s">
        <v>73</v>
      </c>
      <c r="C318" s="89" t="s">
        <v>211</v>
      </c>
      <c r="D318" s="11">
        <v>1</v>
      </c>
      <c r="E318" s="11">
        <v>1</v>
      </c>
      <c r="F318" s="11">
        <v>0</v>
      </c>
      <c r="G318" s="11">
        <v>0</v>
      </c>
      <c r="H318" s="11">
        <v>1</v>
      </c>
      <c r="I318" s="11">
        <v>0</v>
      </c>
      <c r="J318" s="11">
        <v>0</v>
      </c>
    </row>
    <row r="319" spans="1:10" x14ac:dyDescent="0.2">
      <c r="A319" s="14">
        <v>2022</v>
      </c>
      <c r="B319" s="15" t="s">
        <v>74</v>
      </c>
      <c r="C319" s="4" t="s">
        <v>152</v>
      </c>
      <c r="D319" s="11">
        <v>2</v>
      </c>
      <c r="E319" s="11">
        <v>2</v>
      </c>
      <c r="F319" s="11">
        <v>0</v>
      </c>
      <c r="G319" s="11">
        <v>0</v>
      </c>
      <c r="H319" s="11">
        <v>2</v>
      </c>
      <c r="I319" s="11">
        <v>0</v>
      </c>
      <c r="J319" s="11">
        <v>0</v>
      </c>
    </row>
    <row r="320" spans="1:10" x14ac:dyDescent="0.2">
      <c r="A320" s="14">
        <v>2022</v>
      </c>
      <c r="B320" s="15" t="s">
        <v>74</v>
      </c>
      <c r="C320" s="89" t="s">
        <v>186</v>
      </c>
      <c r="D320" s="11">
        <v>1</v>
      </c>
      <c r="E320" s="11">
        <v>1</v>
      </c>
      <c r="F320" s="11">
        <v>0</v>
      </c>
      <c r="G320" s="11">
        <v>0</v>
      </c>
      <c r="H320" s="11">
        <v>1</v>
      </c>
      <c r="I320" s="11">
        <v>0</v>
      </c>
      <c r="J320" s="11">
        <v>0</v>
      </c>
    </row>
    <row r="321" spans="1:10" x14ac:dyDescent="0.2">
      <c r="A321" s="14">
        <v>2022</v>
      </c>
      <c r="B321" s="15" t="s">
        <v>74</v>
      </c>
      <c r="C321" s="4" t="s">
        <v>154</v>
      </c>
      <c r="D321" s="11">
        <v>1</v>
      </c>
      <c r="E321" s="11">
        <v>1</v>
      </c>
      <c r="F321" s="11">
        <v>0</v>
      </c>
      <c r="G321" s="11">
        <v>0</v>
      </c>
      <c r="H321" s="11">
        <v>1</v>
      </c>
      <c r="I321" s="11">
        <v>0</v>
      </c>
      <c r="J321" s="11">
        <v>0</v>
      </c>
    </row>
    <row r="322" spans="1:10" x14ac:dyDescent="0.2">
      <c r="A322" s="14">
        <v>2022</v>
      </c>
      <c r="B322" s="15" t="s">
        <v>74</v>
      </c>
      <c r="C322" s="83" t="s">
        <v>180</v>
      </c>
      <c r="D322" s="11">
        <v>2</v>
      </c>
      <c r="E322" s="11">
        <v>2</v>
      </c>
      <c r="F322" s="11">
        <v>0</v>
      </c>
      <c r="G322" s="11">
        <v>0</v>
      </c>
      <c r="H322" s="11">
        <v>2</v>
      </c>
      <c r="I322" s="11">
        <v>0</v>
      </c>
      <c r="J322" s="11">
        <v>0</v>
      </c>
    </row>
    <row r="323" spans="1:10" x14ac:dyDescent="0.2">
      <c r="A323" s="14">
        <v>2022</v>
      </c>
      <c r="B323" s="15" t="s">
        <v>75</v>
      </c>
      <c r="C323" s="4" t="s">
        <v>152</v>
      </c>
      <c r="D323" s="11">
        <v>1</v>
      </c>
      <c r="E323" s="11">
        <v>0</v>
      </c>
      <c r="F323" s="11">
        <v>1</v>
      </c>
      <c r="G323" s="11">
        <v>0</v>
      </c>
      <c r="H323" s="11">
        <v>1</v>
      </c>
      <c r="I323" s="11">
        <v>0</v>
      </c>
      <c r="J323" s="11">
        <v>0</v>
      </c>
    </row>
    <row r="324" spans="1:10" x14ac:dyDescent="0.2">
      <c r="A324" s="14">
        <v>2022</v>
      </c>
      <c r="B324" s="15" t="s">
        <v>76</v>
      </c>
      <c r="C324" s="4" t="s">
        <v>152</v>
      </c>
      <c r="D324" s="11">
        <v>2</v>
      </c>
      <c r="E324" s="11">
        <v>1</v>
      </c>
      <c r="F324" s="11">
        <v>1</v>
      </c>
      <c r="G324" s="11">
        <v>0</v>
      </c>
      <c r="H324" s="11">
        <v>2</v>
      </c>
      <c r="I324" s="11">
        <v>0</v>
      </c>
      <c r="J324" s="11">
        <v>0</v>
      </c>
    </row>
    <row r="325" spans="1:10" x14ac:dyDescent="0.2">
      <c r="A325" s="14">
        <v>2022</v>
      </c>
      <c r="B325" s="15" t="s">
        <v>76</v>
      </c>
      <c r="C325" s="4" t="s">
        <v>37</v>
      </c>
      <c r="D325" s="11">
        <v>3</v>
      </c>
      <c r="E325" s="11">
        <v>3</v>
      </c>
      <c r="F325" s="11">
        <v>0</v>
      </c>
      <c r="G325" s="11">
        <v>0</v>
      </c>
      <c r="H325" s="11">
        <v>3</v>
      </c>
      <c r="I325" s="11">
        <v>0</v>
      </c>
      <c r="J325" s="11">
        <v>0</v>
      </c>
    </row>
    <row r="326" spans="1:10" x14ac:dyDescent="0.2">
      <c r="A326" s="14">
        <v>2022</v>
      </c>
      <c r="B326" s="15" t="s">
        <v>76</v>
      </c>
      <c r="C326" s="89" t="s">
        <v>33</v>
      </c>
      <c r="D326" s="11">
        <v>1</v>
      </c>
      <c r="E326" s="11">
        <v>1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</row>
    <row r="327" spans="1:10" x14ac:dyDescent="0.2">
      <c r="A327" s="14">
        <v>2022</v>
      </c>
      <c r="B327" s="15" t="s">
        <v>76</v>
      </c>
      <c r="C327" s="89" t="s">
        <v>150</v>
      </c>
      <c r="D327" s="11">
        <v>1</v>
      </c>
      <c r="E327" s="11">
        <v>1</v>
      </c>
      <c r="F327" s="11">
        <v>0</v>
      </c>
      <c r="G327" s="11">
        <v>0</v>
      </c>
      <c r="H327" s="11">
        <v>1</v>
      </c>
      <c r="I327" s="11">
        <v>0</v>
      </c>
      <c r="J327" s="11">
        <v>0</v>
      </c>
    </row>
    <row r="328" spans="1:10" x14ac:dyDescent="0.2">
      <c r="A328" s="14">
        <v>2022</v>
      </c>
      <c r="B328" s="15" t="s">
        <v>76</v>
      </c>
      <c r="C328" s="4" t="s">
        <v>154</v>
      </c>
      <c r="D328" s="11">
        <v>8</v>
      </c>
      <c r="E328" s="11">
        <v>6</v>
      </c>
      <c r="F328" s="11">
        <v>2</v>
      </c>
      <c r="G328" s="11">
        <v>0</v>
      </c>
      <c r="H328" s="11">
        <v>6</v>
      </c>
      <c r="I328" s="11">
        <v>0</v>
      </c>
      <c r="J328" s="11">
        <v>0</v>
      </c>
    </row>
    <row r="329" spans="1:10" x14ac:dyDescent="0.2">
      <c r="A329" s="14">
        <v>2022</v>
      </c>
      <c r="B329" s="15" t="s">
        <v>76</v>
      </c>
      <c r="C329" s="83" t="s">
        <v>180</v>
      </c>
      <c r="D329" s="11">
        <v>4</v>
      </c>
      <c r="E329" s="11">
        <v>4</v>
      </c>
      <c r="F329" s="11">
        <v>0</v>
      </c>
      <c r="G329" s="11">
        <v>0</v>
      </c>
      <c r="H329" s="11">
        <v>4</v>
      </c>
      <c r="I329" s="11">
        <v>0</v>
      </c>
      <c r="J329" s="11">
        <v>0</v>
      </c>
    </row>
    <row r="330" spans="1:10" x14ac:dyDescent="0.2">
      <c r="A330" s="14">
        <v>2022</v>
      </c>
      <c r="B330" s="15" t="s">
        <v>77</v>
      </c>
      <c r="C330" s="4" t="s">
        <v>152</v>
      </c>
      <c r="D330" s="11">
        <v>2</v>
      </c>
      <c r="E330" s="11">
        <v>1</v>
      </c>
      <c r="F330" s="11">
        <v>1</v>
      </c>
      <c r="G330" s="11">
        <v>0</v>
      </c>
      <c r="H330" s="11">
        <v>2</v>
      </c>
      <c r="I330" s="11">
        <v>0</v>
      </c>
      <c r="J330" s="11">
        <v>0</v>
      </c>
    </row>
    <row r="331" spans="1:10" x14ac:dyDescent="0.2">
      <c r="A331" s="14">
        <v>2022</v>
      </c>
      <c r="B331" s="15" t="s">
        <v>77</v>
      </c>
      <c r="C331" s="83" t="s">
        <v>180</v>
      </c>
      <c r="D331" s="11">
        <v>1</v>
      </c>
      <c r="E331" s="11">
        <v>1</v>
      </c>
      <c r="F331" s="11">
        <v>0</v>
      </c>
      <c r="G331" s="11">
        <v>0</v>
      </c>
      <c r="H331" s="11">
        <v>1</v>
      </c>
      <c r="I331" s="11">
        <v>0</v>
      </c>
      <c r="J331" s="11">
        <v>0</v>
      </c>
    </row>
    <row r="332" spans="1:10" x14ac:dyDescent="0.2">
      <c r="A332" s="14">
        <v>2022</v>
      </c>
      <c r="B332" s="15" t="s">
        <v>77</v>
      </c>
      <c r="C332" s="4" t="s">
        <v>37</v>
      </c>
      <c r="D332" s="11">
        <v>1</v>
      </c>
      <c r="E332" s="11">
        <v>0</v>
      </c>
      <c r="F332" s="11">
        <v>1</v>
      </c>
      <c r="G332" s="11">
        <v>0</v>
      </c>
      <c r="H332" s="11">
        <v>1</v>
      </c>
      <c r="I332" s="11">
        <v>0</v>
      </c>
      <c r="J332" s="11">
        <v>0</v>
      </c>
    </row>
    <row r="333" spans="1:10" x14ac:dyDescent="0.2">
      <c r="A333" s="14">
        <v>2023</v>
      </c>
      <c r="B333" s="15" t="s">
        <v>66</v>
      </c>
      <c r="C333" s="4" t="s">
        <v>153</v>
      </c>
      <c r="D333" s="11">
        <v>5</v>
      </c>
      <c r="E333" s="11">
        <v>2</v>
      </c>
      <c r="F333" s="11">
        <v>3</v>
      </c>
      <c r="G333" s="11">
        <v>0</v>
      </c>
      <c r="H333" s="11">
        <v>3</v>
      </c>
      <c r="I333" s="11">
        <v>1</v>
      </c>
      <c r="J333" s="11">
        <v>0</v>
      </c>
    </row>
    <row r="334" spans="1:10" x14ac:dyDescent="0.2">
      <c r="A334" s="81">
        <v>2023</v>
      </c>
      <c r="B334" s="82" t="s">
        <v>66</v>
      </c>
      <c r="C334" s="4" t="s">
        <v>152</v>
      </c>
      <c r="D334" s="84">
        <v>1</v>
      </c>
      <c r="E334" s="84">
        <v>1</v>
      </c>
      <c r="F334" s="84">
        <v>0</v>
      </c>
      <c r="G334" s="84">
        <v>0</v>
      </c>
      <c r="H334" s="84">
        <v>1</v>
      </c>
      <c r="I334" s="84">
        <v>0</v>
      </c>
      <c r="J334" s="84">
        <v>0</v>
      </c>
    </row>
    <row r="335" spans="1:10" x14ac:dyDescent="0.2">
      <c r="A335" s="81">
        <v>2023</v>
      </c>
      <c r="B335" s="82" t="s">
        <v>67</v>
      </c>
      <c r="C335" s="4" t="s">
        <v>152</v>
      </c>
      <c r="D335" s="84">
        <v>2</v>
      </c>
      <c r="E335" s="84">
        <v>2</v>
      </c>
      <c r="F335" s="84">
        <v>0</v>
      </c>
      <c r="G335" s="84">
        <v>0</v>
      </c>
      <c r="H335" s="84">
        <v>2</v>
      </c>
      <c r="I335" s="84">
        <v>0</v>
      </c>
      <c r="J335" s="84">
        <v>0</v>
      </c>
    </row>
    <row r="336" spans="1:10" x14ac:dyDescent="0.2">
      <c r="A336" s="81">
        <v>2023</v>
      </c>
      <c r="B336" s="82" t="s">
        <v>67</v>
      </c>
      <c r="C336" s="89" t="s">
        <v>186</v>
      </c>
      <c r="D336" s="84">
        <v>3</v>
      </c>
      <c r="E336" s="84">
        <v>3</v>
      </c>
      <c r="F336" s="84">
        <v>0</v>
      </c>
      <c r="G336" s="84">
        <v>0</v>
      </c>
      <c r="H336" s="84">
        <v>3</v>
      </c>
      <c r="I336" s="84">
        <v>0</v>
      </c>
      <c r="J336" s="84">
        <v>0</v>
      </c>
    </row>
    <row r="337" spans="1:10" x14ac:dyDescent="0.2">
      <c r="A337" s="81">
        <v>2023</v>
      </c>
      <c r="B337" s="82" t="s">
        <v>67</v>
      </c>
      <c r="C337" s="83" t="s">
        <v>180</v>
      </c>
      <c r="D337" s="84">
        <v>1</v>
      </c>
      <c r="E337" s="84">
        <v>1</v>
      </c>
      <c r="F337" s="84">
        <v>0</v>
      </c>
      <c r="G337" s="84">
        <v>0</v>
      </c>
      <c r="H337" s="84">
        <v>1</v>
      </c>
      <c r="I337" s="84">
        <v>0</v>
      </c>
      <c r="J337" s="84">
        <v>0</v>
      </c>
    </row>
    <row r="338" spans="1:10" x14ac:dyDescent="0.2">
      <c r="A338" s="81">
        <v>2023</v>
      </c>
      <c r="B338" s="82" t="s">
        <v>68</v>
      </c>
      <c r="C338" s="89" t="s">
        <v>186</v>
      </c>
      <c r="D338" s="84">
        <v>3</v>
      </c>
      <c r="E338" s="84">
        <v>3</v>
      </c>
      <c r="F338" s="84">
        <v>0</v>
      </c>
      <c r="G338" s="84">
        <v>0</v>
      </c>
      <c r="H338" s="84">
        <v>3</v>
      </c>
      <c r="I338" s="84">
        <v>0</v>
      </c>
      <c r="J338" s="84">
        <v>0</v>
      </c>
    </row>
    <row r="339" spans="1:10" x14ac:dyDescent="0.2">
      <c r="A339" s="81">
        <v>2023</v>
      </c>
      <c r="B339" s="82" t="s">
        <v>68</v>
      </c>
      <c r="C339" s="4" t="s">
        <v>152</v>
      </c>
      <c r="D339" s="84">
        <v>6</v>
      </c>
      <c r="E339" s="84">
        <v>5</v>
      </c>
      <c r="F339" s="84">
        <v>1</v>
      </c>
      <c r="G339" s="84">
        <v>0</v>
      </c>
      <c r="H339" s="84">
        <v>6</v>
      </c>
      <c r="I339" s="84">
        <v>0</v>
      </c>
      <c r="J339" s="84">
        <v>0</v>
      </c>
    </row>
    <row r="340" spans="1:10" x14ac:dyDescent="0.2">
      <c r="A340" s="81">
        <v>2023</v>
      </c>
      <c r="B340" s="82" t="s">
        <v>68</v>
      </c>
      <c r="C340" s="83" t="s">
        <v>180</v>
      </c>
      <c r="D340" s="84">
        <v>2</v>
      </c>
      <c r="E340" s="84">
        <v>0</v>
      </c>
      <c r="F340" s="84">
        <v>2</v>
      </c>
      <c r="G340" s="84">
        <v>0</v>
      </c>
      <c r="H340" s="84">
        <v>2</v>
      </c>
      <c r="I340" s="84">
        <v>0</v>
      </c>
      <c r="J340" s="84">
        <v>0</v>
      </c>
    </row>
    <row r="341" spans="1:10" x14ac:dyDescent="0.2">
      <c r="A341" s="81">
        <v>2023</v>
      </c>
      <c r="B341" s="82" t="s">
        <v>68</v>
      </c>
      <c r="C341" s="4" t="s">
        <v>154</v>
      </c>
      <c r="D341" s="84">
        <v>1</v>
      </c>
      <c r="E341" s="84">
        <v>0</v>
      </c>
      <c r="F341" s="84">
        <v>1</v>
      </c>
      <c r="G341" s="84">
        <v>0</v>
      </c>
      <c r="H341" s="84">
        <v>0</v>
      </c>
      <c r="I341" s="84">
        <v>0</v>
      </c>
      <c r="J341" s="84">
        <v>0</v>
      </c>
    </row>
    <row r="342" spans="1:10" x14ac:dyDescent="0.2">
      <c r="A342" s="81">
        <v>2023</v>
      </c>
      <c r="B342" s="82" t="s">
        <v>69</v>
      </c>
      <c r="C342" s="4" t="s">
        <v>152</v>
      </c>
      <c r="D342" s="84">
        <v>1</v>
      </c>
      <c r="E342" s="84">
        <v>1</v>
      </c>
      <c r="F342" s="84">
        <v>0</v>
      </c>
      <c r="G342" s="84">
        <v>0</v>
      </c>
      <c r="H342" s="84">
        <v>1</v>
      </c>
      <c r="I342" s="84">
        <v>0</v>
      </c>
      <c r="J342" s="84">
        <v>0</v>
      </c>
    </row>
    <row r="343" spans="1:10" x14ac:dyDescent="0.2">
      <c r="A343" s="81">
        <v>2023</v>
      </c>
      <c r="B343" s="82" t="s">
        <v>69</v>
      </c>
      <c r="C343" s="4" t="s">
        <v>37</v>
      </c>
      <c r="D343" s="84">
        <v>6</v>
      </c>
      <c r="E343" s="84">
        <v>3</v>
      </c>
      <c r="F343" s="84">
        <v>3</v>
      </c>
      <c r="G343" s="84">
        <v>0</v>
      </c>
      <c r="H343" s="84">
        <v>6</v>
      </c>
      <c r="I343" s="84">
        <v>0</v>
      </c>
      <c r="J343" s="84">
        <v>0</v>
      </c>
    </row>
    <row r="344" spans="1:10" x14ac:dyDescent="0.2">
      <c r="A344" s="81">
        <v>2023</v>
      </c>
      <c r="B344" s="82" t="s">
        <v>69</v>
      </c>
      <c r="C344" s="89" t="s">
        <v>209</v>
      </c>
      <c r="D344" s="84">
        <v>1</v>
      </c>
      <c r="E344" s="84">
        <v>1</v>
      </c>
      <c r="F344" s="84">
        <v>0</v>
      </c>
      <c r="G344" s="84">
        <v>0</v>
      </c>
      <c r="H344" s="84">
        <v>1</v>
      </c>
      <c r="I344" s="84">
        <v>0</v>
      </c>
      <c r="J344" s="84">
        <v>0</v>
      </c>
    </row>
    <row r="345" spans="1:10" x14ac:dyDescent="0.2">
      <c r="A345" s="81">
        <v>2023</v>
      </c>
      <c r="B345" s="82" t="s">
        <v>69</v>
      </c>
      <c r="C345" s="83" t="s">
        <v>180</v>
      </c>
      <c r="D345" s="84">
        <v>1</v>
      </c>
      <c r="E345" s="84">
        <v>1</v>
      </c>
      <c r="F345" s="84">
        <v>0</v>
      </c>
      <c r="G345" s="84">
        <v>0</v>
      </c>
      <c r="H345" s="84">
        <v>1</v>
      </c>
      <c r="I345" s="84">
        <v>0</v>
      </c>
      <c r="J345" s="84">
        <v>0</v>
      </c>
    </row>
    <row r="346" spans="1:10" x14ac:dyDescent="0.2">
      <c r="A346" s="81">
        <v>2023</v>
      </c>
      <c r="B346" s="82" t="s">
        <v>70</v>
      </c>
      <c r="C346" s="4" t="s">
        <v>152</v>
      </c>
      <c r="D346" s="84">
        <v>1</v>
      </c>
      <c r="E346" s="84">
        <v>0</v>
      </c>
      <c r="F346" s="84">
        <v>1</v>
      </c>
      <c r="G346" s="84">
        <v>0</v>
      </c>
      <c r="H346" s="84">
        <v>1</v>
      </c>
      <c r="I346" s="84">
        <v>0</v>
      </c>
      <c r="J346" s="84">
        <v>0</v>
      </c>
    </row>
    <row r="347" spans="1:10" x14ac:dyDescent="0.2">
      <c r="A347" s="81">
        <v>2023</v>
      </c>
      <c r="B347" s="82" t="s">
        <v>70</v>
      </c>
      <c r="C347" s="4" t="s">
        <v>165</v>
      </c>
      <c r="D347" s="84">
        <v>1</v>
      </c>
      <c r="E347" s="84">
        <v>1</v>
      </c>
      <c r="F347" s="84">
        <v>0</v>
      </c>
      <c r="G347" s="84">
        <v>0</v>
      </c>
      <c r="H347" s="84">
        <v>1</v>
      </c>
      <c r="I347" s="84">
        <v>0</v>
      </c>
      <c r="J347" s="84">
        <v>0</v>
      </c>
    </row>
    <row r="348" spans="1:10" x14ac:dyDescent="0.2">
      <c r="A348" s="81">
        <v>2023</v>
      </c>
      <c r="B348" s="82" t="s">
        <v>70</v>
      </c>
      <c r="C348" s="4" t="s">
        <v>154</v>
      </c>
      <c r="D348" s="84">
        <v>9</v>
      </c>
      <c r="E348" s="84">
        <v>9</v>
      </c>
      <c r="F348" s="84">
        <v>0</v>
      </c>
      <c r="G348" s="84">
        <v>0</v>
      </c>
      <c r="H348" s="84">
        <v>7</v>
      </c>
      <c r="I348" s="84">
        <v>0</v>
      </c>
      <c r="J348" s="84">
        <v>0</v>
      </c>
    </row>
    <row r="349" spans="1:10" x14ac:dyDescent="0.2">
      <c r="A349" s="81">
        <v>2023</v>
      </c>
      <c r="B349" s="82" t="s">
        <v>70</v>
      </c>
      <c r="C349" s="83" t="s">
        <v>180</v>
      </c>
      <c r="D349" s="84">
        <v>1</v>
      </c>
      <c r="E349" s="84">
        <v>0</v>
      </c>
      <c r="F349" s="84">
        <v>1</v>
      </c>
      <c r="G349" s="84">
        <v>0</v>
      </c>
      <c r="H349" s="84">
        <v>1</v>
      </c>
      <c r="I349" s="84">
        <v>0</v>
      </c>
      <c r="J349" s="84">
        <v>0</v>
      </c>
    </row>
    <row r="350" spans="1:10" x14ac:dyDescent="0.2">
      <c r="A350" s="81">
        <v>2023</v>
      </c>
      <c r="B350" s="82" t="s">
        <v>71</v>
      </c>
      <c r="C350" s="4" t="s">
        <v>152</v>
      </c>
      <c r="D350" s="84">
        <v>2</v>
      </c>
      <c r="E350" s="84">
        <v>1</v>
      </c>
      <c r="F350" s="84">
        <v>1</v>
      </c>
      <c r="G350" s="84">
        <v>0</v>
      </c>
      <c r="H350" s="84">
        <v>2</v>
      </c>
      <c r="I350" s="84">
        <v>0</v>
      </c>
      <c r="J350" s="84">
        <v>0</v>
      </c>
    </row>
    <row r="351" spans="1:10" x14ac:dyDescent="0.2">
      <c r="A351" s="81">
        <v>2023</v>
      </c>
      <c r="B351" s="82" t="s">
        <v>71</v>
      </c>
      <c r="C351" s="83" t="s">
        <v>180</v>
      </c>
      <c r="D351" s="84">
        <v>1</v>
      </c>
      <c r="E351" s="84">
        <v>1</v>
      </c>
      <c r="F351" s="84">
        <v>0</v>
      </c>
      <c r="G351" s="84">
        <v>0</v>
      </c>
      <c r="H351" s="84">
        <v>1</v>
      </c>
      <c r="I351" s="84">
        <v>0</v>
      </c>
      <c r="J351" s="84">
        <v>0</v>
      </c>
    </row>
    <row r="352" spans="1:10" x14ac:dyDescent="0.2">
      <c r="A352" s="81">
        <v>2023</v>
      </c>
      <c r="B352" s="82" t="s">
        <v>71</v>
      </c>
      <c r="C352" s="89" t="s">
        <v>186</v>
      </c>
      <c r="D352" s="84">
        <v>1</v>
      </c>
      <c r="E352" s="84">
        <v>1</v>
      </c>
      <c r="F352" s="84">
        <v>0</v>
      </c>
      <c r="G352" s="84">
        <v>0</v>
      </c>
      <c r="H352" s="84">
        <v>0</v>
      </c>
      <c r="I352" s="84">
        <v>0</v>
      </c>
      <c r="J352" s="84">
        <v>0</v>
      </c>
    </row>
    <row r="353" spans="1:10" x14ac:dyDescent="0.2">
      <c r="A353" s="81">
        <v>2023</v>
      </c>
      <c r="B353" s="82" t="s">
        <v>71</v>
      </c>
      <c r="C353" s="4" t="s">
        <v>37</v>
      </c>
      <c r="D353" s="84">
        <v>1</v>
      </c>
      <c r="E353" s="84">
        <v>0</v>
      </c>
      <c r="F353" s="84">
        <v>1</v>
      </c>
      <c r="G353" s="84">
        <v>0</v>
      </c>
      <c r="H353" s="84">
        <v>1</v>
      </c>
      <c r="I353" s="84">
        <v>0</v>
      </c>
      <c r="J353" s="84">
        <v>0</v>
      </c>
    </row>
    <row r="354" spans="1:10" x14ac:dyDescent="0.2">
      <c r="A354" s="81">
        <v>2023</v>
      </c>
      <c r="B354" s="82" t="s">
        <v>71</v>
      </c>
      <c r="C354" s="4" t="s">
        <v>165</v>
      </c>
      <c r="D354" s="84">
        <v>1</v>
      </c>
      <c r="E354" s="84">
        <v>0</v>
      </c>
      <c r="F354" s="84">
        <v>1</v>
      </c>
      <c r="G354" s="84">
        <v>0</v>
      </c>
      <c r="H354" s="84">
        <v>1</v>
      </c>
      <c r="I354" s="84">
        <v>0</v>
      </c>
      <c r="J354" s="84">
        <v>0</v>
      </c>
    </row>
    <row r="355" spans="1:10" x14ac:dyDescent="0.2">
      <c r="A355" s="81">
        <v>2023</v>
      </c>
      <c r="B355" s="82" t="s">
        <v>72</v>
      </c>
      <c r="C355" s="4" t="s">
        <v>152</v>
      </c>
      <c r="D355" s="84">
        <v>2</v>
      </c>
      <c r="E355" s="84">
        <v>1</v>
      </c>
      <c r="F355" s="84">
        <v>1</v>
      </c>
      <c r="G355" s="84">
        <v>0</v>
      </c>
      <c r="H355" s="84">
        <v>2</v>
      </c>
      <c r="I355" s="84">
        <v>0</v>
      </c>
      <c r="J355" s="84">
        <v>0</v>
      </c>
    </row>
    <row r="356" spans="1:10" x14ac:dyDescent="0.2">
      <c r="A356" s="81">
        <v>2023</v>
      </c>
      <c r="B356" s="82" t="s">
        <v>72</v>
      </c>
      <c r="C356" s="4" t="s">
        <v>165</v>
      </c>
      <c r="D356" s="84">
        <v>1</v>
      </c>
      <c r="E356" s="84">
        <v>0</v>
      </c>
      <c r="F356" s="84">
        <v>1</v>
      </c>
      <c r="G356" s="84">
        <v>0</v>
      </c>
      <c r="H356" s="84">
        <v>1</v>
      </c>
      <c r="I356" s="84">
        <v>0</v>
      </c>
      <c r="J356" s="84">
        <v>0</v>
      </c>
    </row>
    <row r="357" spans="1:10" x14ac:dyDescent="0.2">
      <c r="A357" s="81">
        <v>2023</v>
      </c>
      <c r="B357" s="82" t="s">
        <v>72</v>
      </c>
      <c r="C357" s="83" t="s">
        <v>180</v>
      </c>
      <c r="D357" s="84">
        <v>4</v>
      </c>
      <c r="E357" s="84">
        <v>4</v>
      </c>
      <c r="F357" s="84">
        <v>0</v>
      </c>
      <c r="G357" s="84">
        <v>0</v>
      </c>
      <c r="H357" s="84">
        <v>4</v>
      </c>
      <c r="I357" s="84">
        <v>0</v>
      </c>
      <c r="J357" s="84">
        <v>0</v>
      </c>
    </row>
    <row r="358" spans="1:10" x14ac:dyDescent="0.2">
      <c r="A358" s="81">
        <v>2023</v>
      </c>
      <c r="B358" s="82" t="s">
        <v>73</v>
      </c>
      <c r="C358" s="4" t="s">
        <v>152</v>
      </c>
      <c r="D358" s="84">
        <v>5</v>
      </c>
      <c r="E358" s="84">
        <v>2</v>
      </c>
      <c r="F358" s="84">
        <v>3</v>
      </c>
      <c r="G358" s="84">
        <v>0</v>
      </c>
      <c r="H358" s="84">
        <v>5</v>
      </c>
      <c r="I358" s="84">
        <v>0</v>
      </c>
      <c r="J358" s="84">
        <v>0</v>
      </c>
    </row>
    <row r="359" spans="1:10" x14ac:dyDescent="0.2">
      <c r="A359" s="81">
        <v>2023</v>
      </c>
      <c r="B359" s="82" t="s">
        <v>74</v>
      </c>
      <c r="C359" s="83" t="s">
        <v>152</v>
      </c>
      <c r="D359" s="84">
        <v>2</v>
      </c>
      <c r="E359" s="84">
        <v>0</v>
      </c>
      <c r="F359" s="84">
        <v>2</v>
      </c>
      <c r="G359" s="84">
        <v>0</v>
      </c>
      <c r="H359" s="84">
        <v>1</v>
      </c>
      <c r="I359" s="84">
        <v>0</v>
      </c>
      <c r="J359" s="84">
        <v>0</v>
      </c>
    </row>
    <row r="360" spans="1:10" x14ac:dyDescent="0.2">
      <c r="A360" s="81">
        <v>2023</v>
      </c>
      <c r="B360" s="82" t="s">
        <v>75</v>
      </c>
      <c r="C360" s="4" t="s">
        <v>37</v>
      </c>
      <c r="D360" s="84">
        <v>2</v>
      </c>
      <c r="E360" s="84">
        <v>2</v>
      </c>
      <c r="F360" s="84">
        <v>0</v>
      </c>
      <c r="G360" s="84">
        <v>0</v>
      </c>
      <c r="H360" s="84">
        <v>2</v>
      </c>
      <c r="I360" s="84">
        <v>0</v>
      </c>
      <c r="J360" s="84">
        <v>0</v>
      </c>
    </row>
    <row r="361" spans="1:10" x14ac:dyDescent="0.2">
      <c r="A361" s="81">
        <v>2023</v>
      </c>
      <c r="B361" s="82" t="s">
        <v>75</v>
      </c>
      <c r="C361" s="59" t="s">
        <v>149</v>
      </c>
      <c r="D361" s="84">
        <v>1</v>
      </c>
      <c r="E361" s="84">
        <v>1</v>
      </c>
      <c r="F361" s="84">
        <v>0</v>
      </c>
      <c r="G361" s="84">
        <v>0</v>
      </c>
      <c r="H361" s="84">
        <v>1</v>
      </c>
      <c r="I361" s="84">
        <v>0</v>
      </c>
      <c r="J361" s="84">
        <v>0</v>
      </c>
    </row>
    <row r="362" spans="1:10" x14ac:dyDescent="0.2">
      <c r="A362" s="81">
        <v>2023</v>
      </c>
      <c r="B362" s="82" t="s">
        <v>77</v>
      </c>
      <c r="C362" s="83" t="s">
        <v>180</v>
      </c>
      <c r="D362" s="84">
        <v>4</v>
      </c>
      <c r="E362" s="84">
        <v>3</v>
      </c>
      <c r="F362" s="84">
        <v>1</v>
      </c>
      <c r="G362" s="84">
        <v>0</v>
      </c>
      <c r="H362" s="84">
        <v>4</v>
      </c>
      <c r="I362" s="84">
        <v>0</v>
      </c>
      <c r="J362" s="84">
        <v>0</v>
      </c>
    </row>
    <row r="363" spans="1:10" x14ac:dyDescent="0.2">
      <c r="A363" s="81">
        <v>2023</v>
      </c>
      <c r="B363" s="82" t="s">
        <v>77</v>
      </c>
      <c r="C363" s="59" t="s">
        <v>149</v>
      </c>
      <c r="D363" s="84">
        <v>5</v>
      </c>
      <c r="E363" s="84">
        <v>3</v>
      </c>
      <c r="F363" s="84">
        <v>2</v>
      </c>
      <c r="G363" s="84">
        <v>0</v>
      </c>
      <c r="H363" s="84">
        <v>4</v>
      </c>
      <c r="I363" s="84">
        <v>0</v>
      </c>
      <c r="J363" s="84">
        <v>0</v>
      </c>
    </row>
    <row r="364" spans="1:10" x14ac:dyDescent="0.2">
      <c r="A364" s="81">
        <v>2023</v>
      </c>
      <c r="B364" s="82" t="s">
        <v>77</v>
      </c>
      <c r="C364" s="4" t="s">
        <v>152</v>
      </c>
      <c r="D364" s="84">
        <v>1</v>
      </c>
      <c r="E364" s="84">
        <v>1</v>
      </c>
      <c r="F364" s="84">
        <v>0</v>
      </c>
      <c r="G364" s="84">
        <v>0</v>
      </c>
      <c r="H364" s="84">
        <v>1</v>
      </c>
      <c r="I364" s="84">
        <v>0</v>
      </c>
      <c r="J364" s="84">
        <v>0</v>
      </c>
    </row>
    <row r="365" spans="1:10" x14ac:dyDescent="0.2">
      <c r="A365" s="81">
        <v>2024</v>
      </c>
      <c r="B365" s="82" t="s">
        <v>66</v>
      </c>
      <c r="C365" s="4" t="s">
        <v>152</v>
      </c>
      <c r="D365" s="84">
        <v>2</v>
      </c>
      <c r="E365" s="84">
        <v>2</v>
      </c>
      <c r="F365" s="84">
        <v>0</v>
      </c>
      <c r="G365" s="84">
        <v>0</v>
      </c>
      <c r="H365" s="84">
        <v>1</v>
      </c>
      <c r="I365" s="84">
        <v>1</v>
      </c>
      <c r="J365" s="84">
        <v>0</v>
      </c>
    </row>
    <row r="366" spans="1:10" x14ac:dyDescent="0.2">
      <c r="A366" s="81">
        <v>2024</v>
      </c>
      <c r="B366" s="82" t="s">
        <v>66</v>
      </c>
      <c r="C366" s="89" t="s">
        <v>186</v>
      </c>
      <c r="D366" s="84">
        <v>1</v>
      </c>
      <c r="E366" s="84">
        <v>1</v>
      </c>
      <c r="F366" s="84">
        <v>0</v>
      </c>
      <c r="G366" s="84">
        <v>0</v>
      </c>
      <c r="H366" s="84">
        <v>0</v>
      </c>
      <c r="I366" s="84">
        <v>0</v>
      </c>
      <c r="J366" s="84">
        <v>0</v>
      </c>
    </row>
    <row r="367" spans="1:10" x14ac:dyDescent="0.2">
      <c r="A367" s="81">
        <v>2024</v>
      </c>
      <c r="B367" s="82" t="s">
        <v>66</v>
      </c>
      <c r="C367" s="83" t="s">
        <v>180</v>
      </c>
      <c r="D367" s="84">
        <v>1</v>
      </c>
      <c r="E367" s="84">
        <v>1</v>
      </c>
      <c r="F367" s="84">
        <v>0</v>
      </c>
      <c r="G367" s="84">
        <v>0</v>
      </c>
      <c r="H367" s="84">
        <v>1</v>
      </c>
      <c r="I367" s="84">
        <v>0</v>
      </c>
      <c r="J367" s="84">
        <v>0</v>
      </c>
    </row>
    <row r="368" spans="1:10" x14ac:dyDescent="0.2">
      <c r="A368" s="81">
        <v>2024</v>
      </c>
      <c r="B368" s="82" t="s">
        <v>66</v>
      </c>
      <c r="C368" s="89" t="s">
        <v>191</v>
      </c>
      <c r="D368" s="84">
        <v>5</v>
      </c>
      <c r="E368" s="84">
        <v>4</v>
      </c>
      <c r="F368" s="84">
        <v>1</v>
      </c>
      <c r="G368" s="84">
        <v>0</v>
      </c>
      <c r="H368" s="84">
        <v>5</v>
      </c>
      <c r="I368" s="84">
        <v>0</v>
      </c>
      <c r="J368" s="84">
        <v>0</v>
      </c>
    </row>
    <row r="369" spans="1:10" x14ac:dyDescent="0.2">
      <c r="A369" s="81">
        <v>2024</v>
      </c>
      <c r="B369" s="82" t="s">
        <v>66</v>
      </c>
      <c r="C369" s="83" t="s">
        <v>153</v>
      </c>
      <c r="D369" s="84">
        <v>14</v>
      </c>
      <c r="E369" s="84">
        <v>7</v>
      </c>
      <c r="F369" s="84">
        <v>7</v>
      </c>
      <c r="G369" s="84">
        <v>0</v>
      </c>
      <c r="H369" s="84">
        <v>10</v>
      </c>
      <c r="I369" s="84">
        <v>4</v>
      </c>
      <c r="J369" s="84">
        <v>0</v>
      </c>
    </row>
    <row r="370" spans="1:10" x14ac:dyDescent="0.2">
      <c r="A370" s="81">
        <v>2024</v>
      </c>
      <c r="B370" s="82" t="s">
        <v>67</v>
      </c>
      <c r="C370" s="89" t="s">
        <v>155</v>
      </c>
      <c r="D370" s="84">
        <v>1</v>
      </c>
      <c r="E370" s="84">
        <v>1</v>
      </c>
      <c r="F370" s="84">
        <v>0</v>
      </c>
      <c r="G370" s="84">
        <v>0</v>
      </c>
      <c r="H370" s="84">
        <v>0</v>
      </c>
      <c r="I370" s="84">
        <v>1</v>
      </c>
      <c r="J370" s="84">
        <v>0</v>
      </c>
    </row>
    <row r="371" spans="1:10" x14ac:dyDescent="0.2">
      <c r="A371" s="81">
        <v>2024</v>
      </c>
      <c r="B371" s="82" t="s">
        <v>67</v>
      </c>
      <c r="C371" s="83" t="s">
        <v>180</v>
      </c>
      <c r="D371" s="84">
        <v>1</v>
      </c>
      <c r="E371" s="84">
        <v>0</v>
      </c>
      <c r="F371" s="84">
        <v>1</v>
      </c>
      <c r="G371" s="84">
        <v>0</v>
      </c>
      <c r="H371" s="84">
        <v>1</v>
      </c>
      <c r="I371" s="84">
        <v>0</v>
      </c>
      <c r="J371" s="84">
        <v>0</v>
      </c>
    </row>
    <row r="372" spans="1:10" x14ac:dyDescent="0.2">
      <c r="A372" s="81">
        <v>2024</v>
      </c>
      <c r="B372" s="82" t="s">
        <v>68</v>
      </c>
      <c r="C372" s="89" t="s">
        <v>186</v>
      </c>
      <c r="D372" s="84">
        <v>1</v>
      </c>
      <c r="E372" s="84">
        <v>1</v>
      </c>
      <c r="F372" s="84">
        <v>0</v>
      </c>
      <c r="G372" s="84">
        <v>0</v>
      </c>
      <c r="H372" s="84">
        <v>1</v>
      </c>
      <c r="I372" s="84">
        <v>0</v>
      </c>
      <c r="J372" s="84">
        <v>0</v>
      </c>
    </row>
    <row r="373" spans="1:10" x14ac:dyDescent="0.2">
      <c r="A373" s="81">
        <v>2024</v>
      </c>
      <c r="B373" s="82" t="s">
        <v>68</v>
      </c>
      <c r="C373" s="83" t="s">
        <v>180</v>
      </c>
      <c r="D373" s="84">
        <v>4</v>
      </c>
      <c r="E373" s="84">
        <v>4</v>
      </c>
      <c r="F373" s="84">
        <v>0</v>
      </c>
      <c r="G373" s="84">
        <v>0</v>
      </c>
      <c r="H373" s="84">
        <v>3</v>
      </c>
      <c r="I373" s="84">
        <v>1</v>
      </c>
      <c r="J373" s="84">
        <v>0</v>
      </c>
    </row>
    <row r="374" spans="1:10" x14ac:dyDescent="0.2">
      <c r="A374" s="81">
        <v>2024</v>
      </c>
      <c r="B374" s="82" t="s">
        <v>68</v>
      </c>
      <c r="C374" s="89" t="s">
        <v>149</v>
      </c>
      <c r="D374" s="84">
        <v>1</v>
      </c>
      <c r="E374" s="84">
        <v>1</v>
      </c>
      <c r="F374" s="84">
        <v>0</v>
      </c>
      <c r="G374" s="84">
        <v>0</v>
      </c>
      <c r="H374" s="84">
        <v>1</v>
      </c>
      <c r="I374" s="84">
        <v>0</v>
      </c>
      <c r="J374" s="84">
        <v>0</v>
      </c>
    </row>
    <row r="375" spans="1:10" x14ac:dyDescent="0.2">
      <c r="A375" s="81">
        <v>2024</v>
      </c>
      <c r="B375" s="82" t="s">
        <v>69</v>
      </c>
      <c r="C375" s="83" t="s">
        <v>153</v>
      </c>
      <c r="D375" s="84">
        <v>1</v>
      </c>
      <c r="E375" s="84">
        <v>0</v>
      </c>
      <c r="F375" s="84">
        <v>1</v>
      </c>
      <c r="G375" s="84">
        <v>0</v>
      </c>
      <c r="H375" s="84">
        <v>1</v>
      </c>
      <c r="I375" s="84">
        <v>0</v>
      </c>
      <c r="J375" s="84">
        <v>0</v>
      </c>
    </row>
    <row r="376" spans="1:10" x14ac:dyDescent="0.2">
      <c r="A376" s="81">
        <v>2024</v>
      </c>
      <c r="B376" s="82" t="s">
        <v>69</v>
      </c>
      <c r="C376" s="89" t="s">
        <v>152</v>
      </c>
      <c r="D376" s="84">
        <v>1</v>
      </c>
      <c r="E376" s="84">
        <v>1</v>
      </c>
      <c r="F376" s="84">
        <v>0</v>
      </c>
      <c r="G376" s="84">
        <v>0</v>
      </c>
      <c r="H376" s="84">
        <v>1</v>
      </c>
      <c r="I376" s="84">
        <v>0</v>
      </c>
      <c r="J376" s="84">
        <v>0</v>
      </c>
    </row>
    <row r="377" spans="1:10" x14ac:dyDescent="0.2">
      <c r="A377" s="81">
        <v>2024</v>
      </c>
      <c r="B377" s="82" t="s">
        <v>69</v>
      </c>
      <c r="C377" s="83" t="s">
        <v>37</v>
      </c>
      <c r="D377" s="84">
        <v>13</v>
      </c>
      <c r="E377" s="84">
        <v>8</v>
      </c>
      <c r="F377" s="84">
        <v>5</v>
      </c>
      <c r="G377" s="84">
        <v>0</v>
      </c>
      <c r="H377" s="84">
        <v>7</v>
      </c>
      <c r="I377" s="84">
        <v>6</v>
      </c>
      <c r="J377" s="84">
        <v>0</v>
      </c>
    </row>
    <row r="378" spans="1:10" x14ac:dyDescent="0.2">
      <c r="A378" s="81">
        <v>2024</v>
      </c>
      <c r="B378" s="82" t="s">
        <v>69</v>
      </c>
      <c r="C378" s="89" t="s">
        <v>222</v>
      </c>
      <c r="D378" s="84">
        <v>2</v>
      </c>
      <c r="E378" s="84">
        <v>1</v>
      </c>
      <c r="F378" s="84">
        <v>1</v>
      </c>
      <c r="G378" s="84">
        <v>0</v>
      </c>
      <c r="H378" s="84">
        <v>1</v>
      </c>
      <c r="I378" s="84">
        <v>1</v>
      </c>
      <c r="J378" s="84">
        <v>0</v>
      </c>
    </row>
    <row r="379" spans="1:10" x14ac:dyDescent="0.2">
      <c r="A379" s="81">
        <v>2024</v>
      </c>
      <c r="B379" s="82" t="s">
        <v>69</v>
      </c>
      <c r="C379" s="83" t="s">
        <v>223</v>
      </c>
      <c r="D379" s="84">
        <v>1</v>
      </c>
      <c r="E379" s="84">
        <v>1</v>
      </c>
      <c r="F379" s="84">
        <v>0</v>
      </c>
      <c r="G379" s="84">
        <v>0</v>
      </c>
      <c r="H379" s="84">
        <v>0</v>
      </c>
      <c r="I379" s="84">
        <v>1</v>
      </c>
      <c r="J379" s="84">
        <v>0</v>
      </c>
    </row>
    <row r="380" spans="1:10" x14ac:dyDescent="0.2">
      <c r="A380" s="81">
        <v>2024</v>
      </c>
      <c r="B380" s="82" t="s">
        <v>71</v>
      </c>
      <c r="C380" s="89" t="s">
        <v>152</v>
      </c>
      <c r="D380" s="84">
        <v>1</v>
      </c>
      <c r="E380" s="84">
        <v>1</v>
      </c>
      <c r="F380" s="84">
        <v>0</v>
      </c>
      <c r="G380" s="84">
        <v>0</v>
      </c>
      <c r="H380" s="84">
        <v>1</v>
      </c>
      <c r="I380" s="84">
        <v>0</v>
      </c>
      <c r="J380" s="84">
        <v>0</v>
      </c>
    </row>
    <row r="381" spans="1:10" x14ac:dyDescent="0.2">
      <c r="A381" s="81">
        <v>2024</v>
      </c>
      <c r="B381" s="82" t="s">
        <v>71</v>
      </c>
      <c r="C381" s="83" t="s">
        <v>37</v>
      </c>
      <c r="D381" s="84">
        <v>6</v>
      </c>
      <c r="E381" s="84">
        <v>3</v>
      </c>
      <c r="F381" s="84">
        <v>3</v>
      </c>
      <c r="G381" s="84">
        <v>0</v>
      </c>
      <c r="H381" s="84">
        <v>3</v>
      </c>
      <c r="I381" s="84">
        <v>3</v>
      </c>
      <c r="J381" s="84">
        <v>0</v>
      </c>
    </row>
    <row r="382" spans="1:10" x14ac:dyDescent="0.2">
      <c r="A382" s="81">
        <v>2024</v>
      </c>
      <c r="B382" s="82" t="s">
        <v>71</v>
      </c>
      <c r="C382" s="89" t="s">
        <v>154</v>
      </c>
      <c r="D382" s="84">
        <v>25</v>
      </c>
      <c r="E382" s="84">
        <v>23</v>
      </c>
      <c r="F382" s="84">
        <v>2</v>
      </c>
      <c r="G382" s="84">
        <v>0</v>
      </c>
      <c r="H382" s="84">
        <v>16</v>
      </c>
      <c r="I382" s="84">
        <v>9</v>
      </c>
      <c r="J382" s="84">
        <v>0</v>
      </c>
    </row>
    <row r="383" spans="1:10" x14ac:dyDescent="0.2">
      <c r="A383" s="81">
        <v>2024</v>
      </c>
      <c r="B383" s="82" t="s">
        <v>72</v>
      </c>
      <c r="C383" s="83" t="s">
        <v>152</v>
      </c>
      <c r="D383" s="84">
        <v>7</v>
      </c>
      <c r="E383" s="84">
        <v>7</v>
      </c>
      <c r="F383" s="84">
        <v>0</v>
      </c>
      <c r="G383" s="84">
        <v>0</v>
      </c>
      <c r="H383" s="84">
        <v>7</v>
      </c>
      <c r="I383" s="84">
        <v>0</v>
      </c>
      <c r="J383" s="84">
        <v>0</v>
      </c>
    </row>
    <row r="384" spans="1:10" x14ac:dyDescent="0.2">
      <c r="A384" s="81">
        <v>2024</v>
      </c>
      <c r="B384" s="82" t="s">
        <v>72</v>
      </c>
      <c r="C384" s="89" t="s">
        <v>180</v>
      </c>
      <c r="D384" s="84">
        <v>1</v>
      </c>
      <c r="E384" s="84">
        <v>1</v>
      </c>
      <c r="F384" s="84">
        <v>0</v>
      </c>
      <c r="G384" s="84">
        <v>0</v>
      </c>
      <c r="H384" s="84">
        <v>1</v>
      </c>
      <c r="I384" s="84">
        <v>0</v>
      </c>
      <c r="J384" s="84">
        <v>0</v>
      </c>
    </row>
    <row r="385" spans="1:10" x14ac:dyDescent="0.2">
      <c r="A385" s="81">
        <v>2024</v>
      </c>
      <c r="B385" s="82" t="s">
        <v>73</v>
      </c>
      <c r="C385" s="83" t="s">
        <v>152</v>
      </c>
      <c r="D385" s="84">
        <v>6</v>
      </c>
      <c r="E385" s="84">
        <v>5</v>
      </c>
      <c r="F385" s="84">
        <v>1</v>
      </c>
      <c r="G385" s="84">
        <v>0</v>
      </c>
      <c r="H385" s="84">
        <v>5</v>
      </c>
      <c r="I385" s="84">
        <v>1</v>
      </c>
      <c r="J385" s="84">
        <v>0</v>
      </c>
    </row>
    <row r="386" spans="1:10" x14ac:dyDescent="0.2">
      <c r="A386" s="81">
        <v>2024</v>
      </c>
      <c r="B386" s="82" t="s">
        <v>74</v>
      </c>
      <c r="C386" s="89" t="s">
        <v>180</v>
      </c>
      <c r="D386" s="84">
        <v>2</v>
      </c>
      <c r="E386" s="84">
        <v>0</v>
      </c>
      <c r="F386" s="84">
        <v>0</v>
      </c>
      <c r="G386" s="84">
        <v>2</v>
      </c>
      <c r="H386" s="84">
        <v>0</v>
      </c>
      <c r="I386" s="84">
        <v>0</v>
      </c>
      <c r="J386" s="84">
        <v>0</v>
      </c>
    </row>
    <row r="387" spans="1:10" x14ac:dyDescent="0.2">
      <c r="A387" s="81">
        <v>2024</v>
      </c>
      <c r="B387" s="82" t="s">
        <v>74</v>
      </c>
      <c r="C387" s="83" t="s">
        <v>152</v>
      </c>
      <c r="D387" s="84">
        <v>2</v>
      </c>
      <c r="E387" s="84">
        <v>0</v>
      </c>
      <c r="F387" s="84">
        <v>0</v>
      </c>
      <c r="G387" s="84">
        <v>2</v>
      </c>
      <c r="H387" s="84">
        <v>0</v>
      </c>
      <c r="I387" s="84">
        <v>0</v>
      </c>
      <c r="J387" s="84">
        <v>0</v>
      </c>
    </row>
    <row r="388" spans="1:10" x14ac:dyDescent="0.2">
      <c r="A388" s="81">
        <v>2024</v>
      </c>
      <c r="B388" s="82" t="s">
        <v>75</v>
      </c>
      <c r="C388" s="89" t="s">
        <v>36</v>
      </c>
      <c r="D388" s="84">
        <v>1</v>
      </c>
      <c r="E388" s="84">
        <v>1</v>
      </c>
      <c r="F388" s="84">
        <v>0</v>
      </c>
      <c r="G388" s="84">
        <v>0</v>
      </c>
      <c r="H388" s="84">
        <v>1</v>
      </c>
      <c r="I388" s="84">
        <v>0</v>
      </c>
      <c r="J388" s="84">
        <v>0</v>
      </c>
    </row>
    <row r="389" spans="1:10" x14ac:dyDescent="0.2">
      <c r="A389" s="81">
        <v>2024</v>
      </c>
      <c r="B389" s="82" t="s">
        <v>75</v>
      </c>
      <c r="C389" s="83" t="s">
        <v>227</v>
      </c>
      <c r="D389" s="84">
        <v>1</v>
      </c>
      <c r="E389" s="84">
        <v>1</v>
      </c>
      <c r="F389" s="84">
        <v>0</v>
      </c>
      <c r="G389" s="84">
        <v>0</v>
      </c>
      <c r="H389" s="84">
        <v>1</v>
      </c>
      <c r="I389" s="84">
        <v>0</v>
      </c>
      <c r="J389" s="84">
        <v>0</v>
      </c>
    </row>
    <row r="390" spans="1:10" x14ac:dyDescent="0.2">
      <c r="A390" s="81">
        <v>2024</v>
      </c>
      <c r="B390" s="82" t="s">
        <v>75</v>
      </c>
      <c r="C390" s="89" t="s">
        <v>152</v>
      </c>
      <c r="D390" s="84">
        <v>6</v>
      </c>
      <c r="E390" s="84">
        <v>6</v>
      </c>
      <c r="F390" s="84">
        <v>0</v>
      </c>
      <c r="G390" s="84">
        <v>0</v>
      </c>
      <c r="H390" s="84">
        <v>5</v>
      </c>
      <c r="I390" s="84">
        <v>1</v>
      </c>
      <c r="J390" s="84">
        <v>0</v>
      </c>
    </row>
    <row r="391" spans="1:10" x14ac:dyDescent="0.2">
      <c r="A391" s="81">
        <v>2024</v>
      </c>
      <c r="B391" s="82" t="s">
        <v>75</v>
      </c>
      <c r="C391" s="83" t="s">
        <v>168</v>
      </c>
      <c r="D391" s="84">
        <v>1</v>
      </c>
      <c r="E391" s="84">
        <v>0</v>
      </c>
      <c r="F391" s="84">
        <v>1</v>
      </c>
      <c r="G391" s="84">
        <v>0</v>
      </c>
      <c r="H391" s="84">
        <v>1</v>
      </c>
      <c r="I391" s="84">
        <v>0</v>
      </c>
      <c r="J391" s="84">
        <v>0</v>
      </c>
    </row>
    <row r="392" spans="1:10" x14ac:dyDescent="0.2">
      <c r="A392" s="81">
        <v>2024</v>
      </c>
      <c r="B392" s="82" t="s">
        <v>75</v>
      </c>
      <c r="C392" s="89" t="s">
        <v>154</v>
      </c>
      <c r="D392" s="84">
        <v>1</v>
      </c>
      <c r="E392" s="84">
        <v>1</v>
      </c>
      <c r="F392" s="84">
        <v>0</v>
      </c>
      <c r="G392" s="84">
        <v>0</v>
      </c>
      <c r="H392" s="84">
        <v>1</v>
      </c>
      <c r="I392" s="84">
        <v>0</v>
      </c>
      <c r="J392" s="84">
        <v>0</v>
      </c>
    </row>
    <row r="393" spans="1:10" x14ac:dyDescent="0.2">
      <c r="A393" s="81">
        <v>2024</v>
      </c>
      <c r="B393" s="82" t="s">
        <v>76</v>
      </c>
      <c r="C393" s="83" t="s">
        <v>152</v>
      </c>
      <c r="D393" s="84">
        <v>5</v>
      </c>
      <c r="E393" s="84">
        <v>4</v>
      </c>
      <c r="F393" s="84">
        <v>1</v>
      </c>
      <c r="G393" s="84">
        <v>0</v>
      </c>
      <c r="H393" s="84">
        <v>3</v>
      </c>
      <c r="I393" s="84">
        <v>2</v>
      </c>
      <c r="J393" s="84">
        <v>0</v>
      </c>
    </row>
    <row r="394" spans="1:10" x14ac:dyDescent="0.2">
      <c r="A394" s="81">
        <v>2024</v>
      </c>
      <c r="B394" s="82" t="s">
        <v>77</v>
      </c>
      <c r="C394" s="89" t="s">
        <v>152</v>
      </c>
      <c r="D394" s="84">
        <v>1</v>
      </c>
      <c r="E394" s="84">
        <v>1</v>
      </c>
      <c r="F394" s="84">
        <v>0</v>
      </c>
      <c r="G394" s="84">
        <v>0</v>
      </c>
      <c r="H394" s="84">
        <v>1</v>
      </c>
      <c r="I394" s="84">
        <v>0</v>
      </c>
      <c r="J394" s="84">
        <v>0</v>
      </c>
    </row>
    <row r="395" spans="1:10" x14ac:dyDescent="0.2">
      <c r="A395" s="81">
        <v>2024</v>
      </c>
      <c r="B395" s="82" t="s">
        <v>77</v>
      </c>
      <c r="C395" s="83" t="s">
        <v>154</v>
      </c>
      <c r="D395" s="84">
        <v>2</v>
      </c>
      <c r="E395" s="84">
        <v>2</v>
      </c>
      <c r="F395" s="84">
        <v>0</v>
      </c>
      <c r="G395" s="84">
        <v>0</v>
      </c>
      <c r="H395" s="84">
        <v>2</v>
      </c>
      <c r="I395" s="84">
        <v>0</v>
      </c>
      <c r="J395" s="84">
        <v>0</v>
      </c>
    </row>
    <row r="396" spans="1:10" x14ac:dyDescent="0.2">
      <c r="A396" s="81">
        <v>2025</v>
      </c>
      <c r="B396" s="82" t="s">
        <v>66</v>
      </c>
      <c r="C396" s="83" t="s">
        <v>224</v>
      </c>
      <c r="D396" s="84">
        <v>1</v>
      </c>
      <c r="E396" s="84">
        <v>1</v>
      </c>
      <c r="F396" s="84">
        <v>0</v>
      </c>
      <c r="G396" s="84">
        <v>0</v>
      </c>
      <c r="H396" s="84">
        <v>1</v>
      </c>
      <c r="I396" s="84">
        <v>0</v>
      </c>
      <c r="J396" s="84">
        <v>0</v>
      </c>
    </row>
    <row r="397" spans="1:10" x14ac:dyDescent="0.2">
      <c r="A397" s="81">
        <v>2025</v>
      </c>
      <c r="B397" s="82" t="s">
        <v>66</v>
      </c>
      <c r="C397" s="89" t="s">
        <v>152</v>
      </c>
      <c r="D397" s="84">
        <v>6</v>
      </c>
      <c r="E397" s="84">
        <v>5</v>
      </c>
      <c r="F397" s="84">
        <v>1</v>
      </c>
      <c r="G397" s="84">
        <v>0</v>
      </c>
      <c r="H397" s="84">
        <v>6</v>
      </c>
      <c r="I397" s="84">
        <v>0</v>
      </c>
      <c r="J397" s="84">
        <v>0</v>
      </c>
    </row>
    <row r="398" spans="1:10" x14ac:dyDescent="0.2">
      <c r="A398" s="81">
        <v>2025</v>
      </c>
      <c r="B398" s="82" t="s">
        <v>67</v>
      </c>
      <c r="C398" s="83" t="s">
        <v>153</v>
      </c>
      <c r="D398" s="84">
        <v>18</v>
      </c>
      <c r="E398" s="84">
        <v>6</v>
      </c>
      <c r="F398" s="84">
        <v>12</v>
      </c>
      <c r="G398" s="84">
        <v>0</v>
      </c>
      <c r="H398" s="84">
        <v>17</v>
      </c>
      <c r="I398" s="84">
        <v>1</v>
      </c>
      <c r="J398" s="84">
        <v>0</v>
      </c>
    </row>
    <row r="399" spans="1:10" x14ac:dyDescent="0.2">
      <c r="A399" s="81">
        <v>2025</v>
      </c>
      <c r="B399" s="82" t="s">
        <v>69</v>
      </c>
      <c r="C399" s="89" t="s">
        <v>152</v>
      </c>
      <c r="D399" s="84">
        <v>19</v>
      </c>
      <c r="E399" s="84">
        <v>8</v>
      </c>
      <c r="F399" s="84">
        <v>11</v>
      </c>
      <c r="G399" s="84">
        <v>0</v>
      </c>
      <c r="H399" s="84">
        <v>19</v>
      </c>
      <c r="I399" s="84">
        <v>0</v>
      </c>
      <c r="J399" s="84">
        <v>0</v>
      </c>
    </row>
    <row r="400" spans="1:10" x14ac:dyDescent="0.2">
      <c r="A400" s="81">
        <v>2025</v>
      </c>
      <c r="B400" s="82" t="s">
        <v>69</v>
      </c>
      <c r="C400" s="83" t="s">
        <v>33</v>
      </c>
      <c r="D400" s="84">
        <v>14</v>
      </c>
      <c r="E400" s="84">
        <v>14</v>
      </c>
      <c r="F400" s="84">
        <v>0</v>
      </c>
      <c r="G400" s="84">
        <v>0</v>
      </c>
      <c r="H400" s="84">
        <v>8</v>
      </c>
      <c r="I400" s="84">
        <v>1</v>
      </c>
      <c r="J400" s="84">
        <v>5</v>
      </c>
    </row>
    <row r="401" spans="1:10" x14ac:dyDescent="0.2">
      <c r="A401" s="81">
        <v>2025</v>
      </c>
      <c r="B401" s="82" t="s">
        <v>70</v>
      </c>
      <c r="C401" s="89" t="s">
        <v>152</v>
      </c>
      <c r="D401" s="84">
        <v>2</v>
      </c>
      <c r="E401" s="84">
        <v>2</v>
      </c>
      <c r="F401" s="84">
        <v>0</v>
      </c>
      <c r="G401" s="84">
        <v>0</v>
      </c>
      <c r="H401" s="84">
        <v>2</v>
      </c>
      <c r="I401" s="84">
        <v>0</v>
      </c>
      <c r="J401" s="84">
        <v>0</v>
      </c>
    </row>
    <row r="402" spans="1:10" x14ac:dyDescent="0.2">
      <c r="A402" s="81">
        <v>2025</v>
      </c>
      <c r="B402" s="82" t="s">
        <v>70</v>
      </c>
      <c r="C402" s="83" t="s">
        <v>168</v>
      </c>
      <c r="D402" s="84">
        <v>1</v>
      </c>
      <c r="E402" s="84">
        <v>1</v>
      </c>
      <c r="F402" s="84">
        <v>0</v>
      </c>
      <c r="G402" s="84">
        <v>0</v>
      </c>
      <c r="H402" s="84">
        <v>0</v>
      </c>
      <c r="I402" s="84">
        <v>0</v>
      </c>
      <c r="J402" s="84">
        <v>1</v>
      </c>
    </row>
    <row r="403" spans="1:10" x14ac:dyDescent="0.2">
      <c r="A403" s="81">
        <v>2025</v>
      </c>
      <c r="B403" s="82" t="s">
        <v>71</v>
      </c>
      <c r="C403" s="89" t="s">
        <v>152</v>
      </c>
      <c r="D403" s="84">
        <v>5</v>
      </c>
      <c r="E403" s="84">
        <v>4</v>
      </c>
      <c r="F403" s="84">
        <v>1</v>
      </c>
      <c r="G403" s="84">
        <v>0</v>
      </c>
      <c r="H403" s="84">
        <v>5</v>
      </c>
      <c r="I403" s="84">
        <v>0</v>
      </c>
      <c r="J403" s="84">
        <v>0</v>
      </c>
    </row>
    <row r="404" spans="1:10" x14ac:dyDescent="0.2">
      <c r="A404" s="81">
        <v>2025</v>
      </c>
      <c r="B404" s="82" t="s">
        <v>71</v>
      </c>
      <c r="C404" s="83" t="s">
        <v>168</v>
      </c>
      <c r="D404" s="84">
        <v>1</v>
      </c>
      <c r="E404" s="84">
        <v>0</v>
      </c>
      <c r="F404" s="84">
        <v>1</v>
      </c>
      <c r="G404" s="84">
        <v>0</v>
      </c>
      <c r="H404" s="84">
        <v>0</v>
      </c>
      <c r="I404" s="84">
        <v>0</v>
      </c>
      <c r="J404" s="84">
        <v>1</v>
      </c>
    </row>
    <row r="405" spans="1:10" x14ac:dyDescent="0.2">
      <c r="A405" s="81">
        <v>2025</v>
      </c>
      <c r="B405" s="82" t="s">
        <v>71</v>
      </c>
      <c r="C405" s="89" t="s">
        <v>154</v>
      </c>
      <c r="D405" s="84">
        <v>1</v>
      </c>
      <c r="E405" s="84">
        <v>0</v>
      </c>
      <c r="F405" s="84">
        <v>1</v>
      </c>
      <c r="G405" s="84">
        <v>0</v>
      </c>
      <c r="H405" s="84">
        <v>0</v>
      </c>
      <c r="I405" s="84">
        <v>0</v>
      </c>
      <c r="J405" s="84">
        <v>1</v>
      </c>
    </row>
    <row r="406" spans="1:10" x14ac:dyDescent="0.2">
      <c r="A406" s="81">
        <v>2025</v>
      </c>
      <c r="B406" s="82" t="s">
        <v>71</v>
      </c>
      <c r="C406" s="83" t="s">
        <v>224</v>
      </c>
      <c r="D406" s="84">
        <v>2</v>
      </c>
      <c r="E406" s="84">
        <v>2</v>
      </c>
      <c r="F406" s="84">
        <v>0</v>
      </c>
      <c r="G406" s="84">
        <v>0</v>
      </c>
      <c r="H406" s="84">
        <v>2</v>
      </c>
      <c r="I406" s="84">
        <v>0</v>
      </c>
      <c r="J406" s="84">
        <v>0</v>
      </c>
    </row>
    <row r="407" spans="1:10" x14ac:dyDescent="0.2">
      <c r="A407" s="81">
        <v>2025</v>
      </c>
      <c r="B407" s="82" t="s">
        <v>72</v>
      </c>
      <c r="C407" s="83" t="s">
        <v>155</v>
      </c>
      <c r="D407" s="84">
        <v>1</v>
      </c>
      <c r="E407" s="84">
        <v>1</v>
      </c>
      <c r="F407" s="84">
        <v>0</v>
      </c>
      <c r="G407" s="84">
        <v>0</v>
      </c>
      <c r="H407" s="84">
        <v>0</v>
      </c>
      <c r="I407" s="84">
        <v>0</v>
      </c>
      <c r="J407" s="84">
        <v>1</v>
      </c>
    </row>
    <row r="408" spans="1:10" x14ac:dyDescent="0.2">
      <c r="A408" s="81">
        <v>2025</v>
      </c>
      <c r="B408" s="82" t="s">
        <v>72</v>
      </c>
      <c r="C408" s="83" t="s">
        <v>152</v>
      </c>
      <c r="D408" s="84">
        <v>12</v>
      </c>
      <c r="E408" s="84">
        <v>10</v>
      </c>
      <c r="F408" s="84">
        <v>12</v>
      </c>
      <c r="G408" s="84">
        <v>0</v>
      </c>
      <c r="H408" s="84">
        <v>12</v>
      </c>
      <c r="I408" s="84">
        <v>0</v>
      </c>
      <c r="J408" s="84">
        <v>0</v>
      </c>
    </row>
    <row r="409" spans="1:10" x14ac:dyDescent="0.2">
      <c r="A409" s="81">
        <v>2025</v>
      </c>
      <c r="B409" s="82" t="s">
        <v>72</v>
      </c>
      <c r="C409" s="83" t="s">
        <v>224</v>
      </c>
      <c r="D409" s="84">
        <v>1</v>
      </c>
      <c r="E409" s="84">
        <v>1</v>
      </c>
      <c r="F409" s="84">
        <v>0</v>
      </c>
      <c r="G409" s="84">
        <v>0</v>
      </c>
      <c r="H409" s="84">
        <v>1</v>
      </c>
      <c r="I409" s="84">
        <v>0</v>
      </c>
      <c r="J409" s="84">
        <v>0</v>
      </c>
    </row>
    <row r="410" spans="1:10" x14ac:dyDescent="0.2">
      <c r="A410" s="81">
        <v>2025</v>
      </c>
      <c r="B410" s="82" t="s">
        <v>72</v>
      </c>
      <c r="C410" s="83" t="s">
        <v>168</v>
      </c>
      <c r="D410" s="84">
        <v>1</v>
      </c>
      <c r="E410" s="84">
        <v>1</v>
      </c>
      <c r="F410" s="84">
        <v>0</v>
      </c>
      <c r="G410" s="84">
        <v>0</v>
      </c>
      <c r="H410" s="84">
        <v>0</v>
      </c>
      <c r="I410" s="84">
        <v>0</v>
      </c>
      <c r="J410" s="84">
        <v>1</v>
      </c>
    </row>
    <row r="411" spans="1:10" x14ac:dyDescent="0.2">
      <c r="A411" s="81">
        <v>2025</v>
      </c>
      <c r="B411" s="82" t="s">
        <v>72</v>
      </c>
      <c r="C411" s="83" t="s">
        <v>157</v>
      </c>
      <c r="D411" s="84">
        <v>5</v>
      </c>
      <c r="E411" s="84">
        <v>5</v>
      </c>
      <c r="F411" s="84">
        <v>0</v>
      </c>
      <c r="G411" s="84">
        <v>0</v>
      </c>
      <c r="H411" s="84">
        <v>0</v>
      </c>
      <c r="I411" s="84">
        <v>0</v>
      </c>
      <c r="J411" s="84">
        <v>5</v>
      </c>
    </row>
    <row r="412" spans="1:10" x14ac:dyDescent="0.2">
      <c r="A412" s="81">
        <v>2025</v>
      </c>
      <c r="B412" s="82" t="s">
        <v>72</v>
      </c>
      <c r="C412" s="89" t="s">
        <v>211</v>
      </c>
      <c r="D412" s="84">
        <v>1</v>
      </c>
      <c r="E412" s="84">
        <v>1</v>
      </c>
      <c r="F412" s="84">
        <v>0</v>
      </c>
      <c r="G412" s="84">
        <v>0</v>
      </c>
      <c r="H412" s="84">
        <v>0</v>
      </c>
      <c r="I412" s="84">
        <v>0</v>
      </c>
      <c r="J412" s="84">
        <v>1</v>
      </c>
    </row>
    <row r="413" spans="1:10" x14ac:dyDescent="0.2">
      <c r="A413" s="81">
        <v>2025</v>
      </c>
      <c r="B413" s="82" t="s">
        <v>73</v>
      </c>
      <c r="C413" s="83" t="s">
        <v>152</v>
      </c>
      <c r="D413" s="84">
        <v>2</v>
      </c>
      <c r="E413" s="84">
        <v>2</v>
      </c>
      <c r="F413" s="84">
        <v>0</v>
      </c>
      <c r="G413" s="84">
        <v>0</v>
      </c>
      <c r="H413" s="84">
        <v>2</v>
      </c>
      <c r="I413" s="84">
        <v>0</v>
      </c>
      <c r="J413" s="84">
        <v>0</v>
      </c>
    </row>
    <row r="414" spans="1:10" x14ac:dyDescent="0.2">
      <c r="A414" s="81">
        <v>2025</v>
      </c>
      <c r="B414" s="82" t="s">
        <v>73</v>
      </c>
      <c r="C414" s="83" t="s">
        <v>210</v>
      </c>
      <c r="D414" s="84">
        <v>1</v>
      </c>
      <c r="E414" s="84">
        <v>1</v>
      </c>
      <c r="F414" s="84">
        <v>0</v>
      </c>
      <c r="G414" s="84">
        <v>0</v>
      </c>
      <c r="H414" s="84">
        <v>0</v>
      </c>
      <c r="I414" s="84">
        <v>0</v>
      </c>
      <c r="J414" s="84">
        <v>1</v>
      </c>
    </row>
    <row r="415" spans="1:10" x14ac:dyDescent="0.2">
      <c r="A415" s="81">
        <v>2025</v>
      </c>
      <c r="B415" s="82" t="s">
        <v>74</v>
      </c>
      <c r="C415" s="83" t="s">
        <v>152</v>
      </c>
      <c r="D415" s="84">
        <v>3</v>
      </c>
      <c r="E415" s="84">
        <v>3</v>
      </c>
      <c r="F415" s="84">
        <v>0</v>
      </c>
      <c r="G415" s="84">
        <v>0</v>
      </c>
      <c r="H415" s="84">
        <v>3</v>
      </c>
      <c r="I415" s="84">
        <v>0</v>
      </c>
      <c r="J415" s="84">
        <v>0</v>
      </c>
    </row>
    <row r="416" spans="1:10" x14ac:dyDescent="0.2">
      <c r="A416" s="81">
        <v>2025</v>
      </c>
      <c r="B416" s="82" t="s">
        <v>75</v>
      </c>
      <c r="C416" s="83" t="s">
        <v>33</v>
      </c>
      <c r="D416" s="84">
        <v>15</v>
      </c>
      <c r="E416" s="84">
        <v>10</v>
      </c>
      <c r="F416" s="84">
        <v>5</v>
      </c>
      <c r="G416" s="84">
        <v>0</v>
      </c>
      <c r="H416" s="84">
        <v>0</v>
      </c>
      <c r="I416" s="84">
        <v>0</v>
      </c>
      <c r="J416" s="84">
        <v>15</v>
      </c>
    </row>
    <row r="417" spans="1:10" x14ac:dyDescent="0.2">
      <c r="A417" s="81">
        <v>2025</v>
      </c>
      <c r="B417" s="82" t="s">
        <v>75</v>
      </c>
      <c r="C417" s="83" t="s">
        <v>152</v>
      </c>
      <c r="D417" s="84">
        <v>2</v>
      </c>
      <c r="E417" s="84">
        <v>1</v>
      </c>
      <c r="F417" s="84">
        <v>1</v>
      </c>
      <c r="G417" s="84">
        <v>0</v>
      </c>
      <c r="H417" s="84">
        <v>0</v>
      </c>
      <c r="I417" s="84">
        <v>0</v>
      </c>
      <c r="J417" s="84">
        <v>2</v>
      </c>
    </row>
    <row r="418" spans="1:10" x14ac:dyDescent="0.2">
      <c r="A418" s="81">
        <v>2025</v>
      </c>
      <c r="B418" s="82" t="s">
        <v>76</v>
      </c>
      <c r="C418" s="83" t="s">
        <v>152</v>
      </c>
      <c r="D418" s="84">
        <v>1</v>
      </c>
      <c r="E418" s="84">
        <v>1</v>
      </c>
      <c r="F418" s="84">
        <v>0</v>
      </c>
      <c r="G418" s="84">
        <v>0</v>
      </c>
      <c r="H418" s="84">
        <v>0</v>
      </c>
      <c r="I418" s="84">
        <v>0</v>
      </c>
      <c r="J418" s="84">
        <v>1</v>
      </c>
    </row>
    <row r="419" spans="1:10" x14ac:dyDescent="0.2">
      <c r="A419" s="127">
        <v>2025</v>
      </c>
      <c r="B419" s="82" t="s">
        <v>77</v>
      </c>
      <c r="C419" s="83" t="s">
        <v>150</v>
      </c>
      <c r="D419" s="84">
        <v>3</v>
      </c>
      <c r="E419" s="84">
        <v>3</v>
      </c>
      <c r="F419" s="84">
        <v>0</v>
      </c>
      <c r="G419" s="84">
        <v>0</v>
      </c>
      <c r="H419" s="84">
        <v>0</v>
      </c>
      <c r="I419" s="84">
        <v>0</v>
      </c>
      <c r="J419" s="84">
        <v>3</v>
      </c>
    </row>
    <row r="420" spans="1:10" x14ac:dyDescent="0.2">
      <c r="A420" s="127">
        <v>2025</v>
      </c>
      <c r="B420" s="82" t="s">
        <v>77</v>
      </c>
      <c r="C420" s="83" t="s">
        <v>154</v>
      </c>
      <c r="D420" s="84">
        <v>5</v>
      </c>
      <c r="E420" s="84">
        <v>2</v>
      </c>
      <c r="F420" s="84">
        <v>3</v>
      </c>
      <c r="G420" s="84">
        <v>0</v>
      </c>
      <c r="H420" s="84">
        <v>0</v>
      </c>
      <c r="I420" s="84">
        <v>0</v>
      </c>
      <c r="J420" s="84">
        <v>5</v>
      </c>
    </row>
    <row r="421" spans="1:10" x14ac:dyDescent="0.2">
      <c r="A421" s="127">
        <v>2026</v>
      </c>
      <c r="B421" s="82" t="s">
        <v>66</v>
      </c>
      <c r="C421" s="83" t="s">
        <v>224</v>
      </c>
      <c r="D421" s="84">
        <v>1</v>
      </c>
      <c r="E421" s="84">
        <v>0</v>
      </c>
      <c r="F421" s="84">
        <v>1</v>
      </c>
      <c r="G421" s="84">
        <v>1</v>
      </c>
      <c r="H421" s="84">
        <v>0</v>
      </c>
      <c r="I421" s="84">
        <v>0</v>
      </c>
      <c r="J421" s="84">
        <v>1</v>
      </c>
    </row>
  </sheetData>
  <mergeCells count="1">
    <mergeCell ref="E1:G1"/>
  </mergeCells>
  <phoneticPr fontId="30" type="noConversion"/>
  <dataValidations count="1">
    <dataValidation allowBlank="1" showInputMessage="1" showErrorMessage="1" error=" " promptTitle="Consulta" prompt="Este registro Descumprimento já deve existir no Microsoft Dynamics 365 ou neste arquivo de origem." sqref="C255 C261 C267 C269 C272 C274 C277 C280:C281 C288 C291:C292 C294 C296 C298 C303 C305 C309 C313:C314 C318 C320 C326:C327 C336 C338 C344 C352 C366 C372 C378 C382 C412 C388:C406" xr:uid="{D3F96968-252A-4A92-A520-C54FEC816EF5}"/>
  </dataValidations>
  <printOptions horizontalCentered="1" verticalCentered="1"/>
  <pageMargins left="0" right="0" top="0" bottom="0.78740157480314965" header="0" footer="0.31496062992125984"/>
  <pageSetup paperSize="9" scale="62" orientation="landscape" r:id="rId1"/>
  <headerFooter>
    <oddFooter>&amp;CPágina &amp;P de &amp;N_x000D_&amp;1#&amp;"Calibri"&amp;10&amp;K000000 INFORMAÇÃO INTERNA – INTERNAL INFORMATION&amp;R&amp;D &amp;T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K415"/>
  <sheetViews>
    <sheetView showGridLines="0" topLeftCell="A2" zoomScale="84" zoomScaleNormal="100" workbookViewId="0">
      <pane ySplit="1" topLeftCell="A397" activePane="bottomLeft" state="frozen"/>
      <selection activeCell="A2" sqref="A2"/>
      <selection pane="bottomLeft" activeCell="D417" sqref="D417"/>
    </sheetView>
  </sheetViews>
  <sheetFormatPr defaultColWidth="9.140625" defaultRowHeight="14.25" x14ac:dyDescent="0.2"/>
  <cols>
    <col min="1" max="1" width="7.140625" style="1" customWidth="1"/>
    <col min="2" max="2" width="10.85546875" style="1" customWidth="1"/>
    <col min="3" max="3" width="105" style="1" customWidth="1"/>
    <col min="4" max="4" width="16.140625" style="1" customWidth="1"/>
    <col min="5" max="6" width="15.28515625" style="1" customWidth="1"/>
    <col min="7" max="7" width="14.7109375" style="1" customWidth="1"/>
    <col min="8" max="9" width="13.5703125" style="1" customWidth="1"/>
    <col min="10" max="10" width="14.5703125" style="1" customWidth="1"/>
    <col min="11" max="16384" width="9.140625" style="1"/>
  </cols>
  <sheetData>
    <row r="1" spans="1:11" ht="15" x14ac:dyDescent="0.25">
      <c r="A1" s="2"/>
      <c r="B1" s="3"/>
      <c r="C1" s="3"/>
      <c r="D1" s="3"/>
      <c r="E1" s="118" t="s">
        <v>0</v>
      </c>
      <c r="F1" s="118"/>
      <c r="G1" s="118"/>
      <c r="H1" s="3"/>
      <c r="I1" s="3"/>
      <c r="J1" s="3"/>
    </row>
    <row r="2" spans="1:11" ht="42.75" customHeight="1" x14ac:dyDescent="0.2">
      <c r="A2" s="5" t="s">
        <v>63</v>
      </c>
      <c r="B2" s="5" t="s">
        <v>64</v>
      </c>
      <c r="C2" s="85" t="s">
        <v>3</v>
      </c>
      <c r="D2" s="5" t="s">
        <v>0</v>
      </c>
      <c r="E2" s="6" t="s">
        <v>4</v>
      </c>
      <c r="F2" s="6" t="s">
        <v>5</v>
      </c>
      <c r="G2" s="6" t="s">
        <v>6</v>
      </c>
      <c r="H2" s="7" t="s">
        <v>1</v>
      </c>
      <c r="I2" s="7" t="s">
        <v>2</v>
      </c>
      <c r="J2" s="7" t="s">
        <v>159</v>
      </c>
    </row>
    <row r="3" spans="1:11" x14ac:dyDescent="0.2">
      <c r="A3" s="11">
        <v>2015</v>
      </c>
      <c r="B3" s="15" t="s">
        <v>76</v>
      </c>
      <c r="C3" s="4" t="s">
        <v>148</v>
      </c>
      <c r="D3" s="11">
        <v>22</v>
      </c>
      <c r="E3" s="11">
        <v>5</v>
      </c>
      <c r="F3" s="11">
        <v>17</v>
      </c>
      <c r="G3" s="11">
        <v>0</v>
      </c>
      <c r="H3" s="11">
        <v>22</v>
      </c>
      <c r="I3" s="11">
        <v>0</v>
      </c>
      <c r="J3" s="11">
        <v>0</v>
      </c>
    </row>
    <row r="4" spans="1:11" x14ac:dyDescent="0.2">
      <c r="A4" s="11">
        <v>2015</v>
      </c>
      <c r="B4" s="15" t="s">
        <v>77</v>
      </c>
      <c r="C4" s="4" t="s">
        <v>10</v>
      </c>
      <c r="D4" s="11">
        <v>3</v>
      </c>
      <c r="E4" s="11">
        <v>1</v>
      </c>
      <c r="F4" s="11">
        <v>2</v>
      </c>
      <c r="G4" s="13">
        <v>0</v>
      </c>
      <c r="H4" s="11">
        <v>3</v>
      </c>
      <c r="I4" s="12">
        <v>0</v>
      </c>
      <c r="J4" s="12">
        <v>0</v>
      </c>
    </row>
    <row r="5" spans="1:11" x14ac:dyDescent="0.2">
      <c r="A5" s="11">
        <v>2015</v>
      </c>
      <c r="B5" s="15" t="s">
        <v>77</v>
      </c>
      <c r="C5" s="4" t="s">
        <v>11</v>
      </c>
      <c r="D5" s="11">
        <v>13</v>
      </c>
      <c r="E5" s="11">
        <v>5</v>
      </c>
      <c r="F5" s="11">
        <v>8</v>
      </c>
      <c r="G5" s="13">
        <v>0</v>
      </c>
      <c r="H5" s="11">
        <v>13</v>
      </c>
      <c r="I5" s="12">
        <v>0</v>
      </c>
      <c r="J5" s="12">
        <v>0</v>
      </c>
    </row>
    <row r="6" spans="1:11" x14ac:dyDescent="0.2">
      <c r="A6" s="11">
        <v>2016</v>
      </c>
      <c r="B6" s="15" t="s">
        <v>66</v>
      </c>
      <c r="C6" s="4" t="s">
        <v>7</v>
      </c>
      <c r="D6" s="8">
        <v>1</v>
      </c>
      <c r="E6" s="8">
        <v>1</v>
      </c>
      <c r="F6" s="12">
        <v>0</v>
      </c>
      <c r="G6" s="13">
        <v>0</v>
      </c>
      <c r="H6" s="12">
        <v>0</v>
      </c>
      <c r="I6" s="8">
        <v>1</v>
      </c>
      <c r="J6" s="12">
        <v>0</v>
      </c>
    </row>
    <row r="7" spans="1:11" x14ac:dyDescent="0.2">
      <c r="A7" s="11">
        <v>2016</v>
      </c>
      <c r="B7" s="15" t="s">
        <v>66</v>
      </c>
      <c r="C7" s="4" t="s">
        <v>8</v>
      </c>
      <c r="D7" s="8">
        <v>1</v>
      </c>
      <c r="E7" s="12">
        <v>0</v>
      </c>
      <c r="F7" s="8">
        <v>1</v>
      </c>
      <c r="G7" s="13">
        <v>0</v>
      </c>
      <c r="H7" s="8">
        <v>1</v>
      </c>
      <c r="I7" s="12">
        <v>0</v>
      </c>
      <c r="J7" s="12">
        <v>0</v>
      </c>
    </row>
    <row r="8" spans="1:11" x14ac:dyDescent="0.2">
      <c r="A8" s="11">
        <v>2016</v>
      </c>
      <c r="B8" s="15" t="s">
        <v>67</v>
      </c>
      <c r="C8" s="4" t="s">
        <v>7</v>
      </c>
      <c r="D8" s="8">
        <v>1</v>
      </c>
      <c r="E8" s="8">
        <v>1</v>
      </c>
      <c r="F8" s="12">
        <v>0</v>
      </c>
      <c r="G8" s="13">
        <v>0</v>
      </c>
      <c r="H8" s="12">
        <v>0</v>
      </c>
      <c r="I8" s="8">
        <v>1</v>
      </c>
      <c r="J8" s="12">
        <v>0</v>
      </c>
    </row>
    <row r="9" spans="1:11" x14ac:dyDescent="0.2">
      <c r="A9" s="11">
        <v>2016</v>
      </c>
      <c r="B9" s="15" t="s">
        <v>67</v>
      </c>
      <c r="C9" s="66" t="s">
        <v>153</v>
      </c>
      <c r="D9" s="8">
        <v>40</v>
      </c>
      <c r="E9" s="8">
        <v>5</v>
      </c>
      <c r="F9" s="8">
        <v>35</v>
      </c>
      <c r="G9" s="13">
        <v>0</v>
      </c>
      <c r="H9" s="8">
        <v>40</v>
      </c>
      <c r="I9" s="12">
        <v>0</v>
      </c>
      <c r="J9" s="12">
        <v>0</v>
      </c>
    </row>
    <row r="10" spans="1:11" x14ac:dyDescent="0.2">
      <c r="A10" s="11">
        <v>2016</v>
      </c>
      <c r="B10" s="15" t="s">
        <v>67</v>
      </c>
      <c r="C10" s="4" t="s">
        <v>9</v>
      </c>
      <c r="D10" s="8">
        <v>1</v>
      </c>
      <c r="E10" s="8">
        <v>1</v>
      </c>
      <c r="F10" s="12">
        <v>0</v>
      </c>
      <c r="G10" s="13">
        <v>0</v>
      </c>
      <c r="H10" s="8">
        <v>1</v>
      </c>
      <c r="I10" s="12">
        <v>0</v>
      </c>
      <c r="J10" s="12">
        <v>0</v>
      </c>
    </row>
    <row r="11" spans="1:11" x14ac:dyDescent="0.2">
      <c r="A11" s="11">
        <v>2016</v>
      </c>
      <c r="B11" s="15" t="s">
        <v>68</v>
      </c>
      <c r="C11" s="4" t="s">
        <v>7</v>
      </c>
      <c r="D11" s="8">
        <v>2</v>
      </c>
      <c r="E11" s="8">
        <v>2</v>
      </c>
      <c r="F11" s="12">
        <v>0</v>
      </c>
      <c r="G11" s="13">
        <v>0</v>
      </c>
      <c r="H11" s="12">
        <v>0</v>
      </c>
      <c r="I11" s="8">
        <v>2</v>
      </c>
      <c r="J11" s="12">
        <v>0</v>
      </c>
    </row>
    <row r="12" spans="1:11" x14ac:dyDescent="0.2">
      <c r="A12" s="11">
        <v>2016</v>
      </c>
      <c r="B12" s="15" t="s">
        <v>68</v>
      </c>
      <c r="C12" s="4" t="s">
        <v>9</v>
      </c>
      <c r="D12" s="8">
        <v>3</v>
      </c>
      <c r="E12" s="12">
        <v>0</v>
      </c>
      <c r="F12" s="8">
        <v>3</v>
      </c>
      <c r="G12" s="13">
        <v>0</v>
      </c>
      <c r="H12" s="8">
        <v>3</v>
      </c>
      <c r="I12" s="12">
        <v>0</v>
      </c>
      <c r="J12" s="12">
        <v>0</v>
      </c>
    </row>
    <row r="13" spans="1:11" x14ac:dyDescent="0.2">
      <c r="A13" s="11">
        <v>2016</v>
      </c>
      <c r="B13" s="15" t="s">
        <v>69</v>
      </c>
      <c r="C13" s="4" t="s">
        <v>12</v>
      </c>
      <c r="D13" s="8">
        <v>1</v>
      </c>
      <c r="E13" s="12">
        <v>0</v>
      </c>
      <c r="F13" s="8">
        <v>1</v>
      </c>
      <c r="G13" s="13">
        <v>0</v>
      </c>
      <c r="H13" s="8">
        <v>1</v>
      </c>
      <c r="I13" s="12">
        <v>0</v>
      </c>
      <c r="J13" s="12">
        <v>0</v>
      </c>
    </row>
    <row r="14" spans="1:11" x14ac:dyDescent="0.2">
      <c r="A14" s="11">
        <v>2016</v>
      </c>
      <c r="B14" s="15" t="s">
        <v>69</v>
      </c>
      <c r="C14" s="4" t="s">
        <v>13</v>
      </c>
      <c r="D14" s="8">
        <v>5</v>
      </c>
      <c r="E14" s="8">
        <v>4</v>
      </c>
      <c r="F14" s="8">
        <v>1</v>
      </c>
      <c r="G14" s="13">
        <v>0</v>
      </c>
      <c r="H14" s="8">
        <v>5</v>
      </c>
      <c r="I14" s="12">
        <v>0</v>
      </c>
      <c r="J14" s="12">
        <v>0</v>
      </c>
    </row>
    <row r="15" spans="1:11" x14ac:dyDescent="0.2">
      <c r="A15" s="11">
        <v>2016</v>
      </c>
      <c r="B15" s="15" t="s">
        <v>69</v>
      </c>
      <c r="C15" s="4" t="s">
        <v>14</v>
      </c>
      <c r="D15" s="8">
        <v>5</v>
      </c>
      <c r="E15" s="8">
        <v>4</v>
      </c>
      <c r="F15" s="8">
        <v>1</v>
      </c>
      <c r="G15" s="13">
        <v>0</v>
      </c>
      <c r="H15" s="8">
        <v>5</v>
      </c>
      <c r="I15" s="12">
        <v>0</v>
      </c>
      <c r="J15" s="12">
        <v>0</v>
      </c>
    </row>
    <row r="16" spans="1:11" x14ac:dyDescent="0.2">
      <c r="A16" s="11">
        <v>2016</v>
      </c>
      <c r="B16" s="15" t="s">
        <v>69</v>
      </c>
      <c r="C16" s="4" t="s">
        <v>148</v>
      </c>
      <c r="D16" s="8">
        <v>11</v>
      </c>
      <c r="E16" s="8">
        <v>4</v>
      </c>
      <c r="F16" s="8">
        <v>7</v>
      </c>
      <c r="G16" s="8">
        <v>0</v>
      </c>
      <c r="H16" s="8">
        <v>11</v>
      </c>
      <c r="I16" s="8">
        <v>0</v>
      </c>
      <c r="J16" s="8">
        <v>0</v>
      </c>
      <c r="K16" s="12"/>
    </row>
    <row r="17" spans="1:10" x14ac:dyDescent="0.2">
      <c r="A17" s="11">
        <v>2016</v>
      </c>
      <c r="B17" s="15" t="s">
        <v>69</v>
      </c>
      <c r="C17" s="4" t="s">
        <v>15</v>
      </c>
      <c r="D17" s="8">
        <v>21</v>
      </c>
      <c r="E17" s="11">
        <v>8</v>
      </c>
      <c r="F17" s="11">
        <v>13</v>
      </c>
      <c r="G17" s="13">
        <v>0</v>
      </c>
      <c r="H17" s="11">
        <v>20</v>
      </c>
      <c r="I17" s="11">
        <v>1</v>
      </c>
      <c r="J17" s="12">
        <v>0</v>
      </c>
    </row>
    <row r="18" spans="1:10" x14ac:dyDescent="0.2">
      <c r="A18" s="11">
        <v>2016</v>
      </c>
      <c r="B18" s="15" t="s">
        <v>69</v>
      </c>
      <c r="C18" s="4" t="s">
        <v>16</v>
      </c>
      <c r="D18" s="8">
        <v>20</v>
      </c>
      <c r="E18" s="11">
        <v>8</v>
      </c>
      <c r="F18" s="11">
        <v>12</v>
      </c>
      <c r="G18" s="13">
        <v>0</v>
      </c>
      <c r="H18" s="11">
        <v>19</v>
      </c>
      <c r="I18" s="11">
        <v>1</v>
      </c>
      <c r="J18" s="12">
        <v>0</v>
      </c>
    </row>
    <row r="19" spans="1:10" x14ac:dyDescent="0.2">
      <c r="A19" s="11">
        <v>2016</v>
      </c>
      <c r="B19" s="15" t="s">
        <v>69</v>
      </c>
      <c r="C19" s="4" t="s">
        <v>8</v>
      </c>
      <c r="D19" s="8">
        <v>1</v>
      </c>
      <c r="E19" s="12">
        <v>0</v>
      </c>
      <c r="F19" s="11">
        <v>1</v>
      </c>
      <c r="G19" s="13">
        <v>0</v>
      </c>
      <c r="H19" s="11">
        <v>1</v>
      </c>
      <c r="I19" s="12">
        <v>0</v>
      </c>
      <c r="J19" s="12">
        <v>0</v>
      </c>
    </row>
    <row r="20" spans="1:10" x14ac:dyDescent="0.2">
      <c r="A20" s="11">
        <v>2016</v>
      </c>
      <c r="B20" s="15" t="s">
        <v>70</v>
      </c>
      <c r="C20" s="4" t="s">
        <v>18</v>
      </c>
      <c r="D20" s="11">
        <v>10</v>
      </c>
      <c r="E20" s="11">
        <v>6</v>
      </c>
      <c r="F20" s="11">
        <v>4</v>
      </c>
      <c r="G20" s="13">
        <v>0</v>
      </c>
      <c r="H20" s="12">
        <v>9</v>
      </c>
      <c r="I20" s="12">
        <v>1</v>
      </c>
      <c r="J20" s="12">
        <v>0</v>
      </c>
    </row>
    <row r="21" spans="1:10" x14ac:dyDescent="0.2">
      <c r="A21" s="11">
        <v>2016</v>
      </c>
      <c r="B21" s="15" t="s">
        <v>70</v>
      </c>
      <c r="C21" s="4" t="s">
        <v>12</v>
      </c>
      <c r="D21" s="11">
        <v>19</v>
      </c>
      <c r="E21" s="11">
        <v>15</v>
      </c>
      <c r="F21" s="11">
        <v>4</v>
      </c>
      <c r="G21" s="13">
        <v>0</v>
      </c>
      <c r="H21" s="12">
        <v>19</v>
      </c>
      <c r="I21" s="12">
        <v>0</v>
      </c>
      <c r="J21" s="12">
        <v>0</v>
      </c>
    </row>
    <row r="22" spans="1:10" x14ac:dyDescent="0.2">
      <c r="A22" s="11">
        <v>2016</v>
      </c>
      <c r="B22" s="15" t="s">
        <v>70</v>
      </c>
      <c r="C22" s="4" t="s">
        <v>148</v>
      </c>
      <c r="D22" s="11">
        <v>9</v>
      </c>
      <c r="E22" s="11">
        <v>6</v>
      </c>
      <c r="F22" s="11">
        <v>3</v>
      </c>
      <c r="G22" s="13">
        <v>0</v>
      </c>
      <c r="H22" s="12">
        <v>9</v>
      </c>
      <c r="I22" s="12">
        <v>0</v>
      </c>
      <c r="J22" s="12">
        <v>0</v>
      </c>
    </row>
    <row r="23" spans="1:10" x14ac:dyDescent="0.2">
      <c r="A23" s="11">
        <v>2016</v>
      </c>
      <c r="B23" s="15" t="s">
        <v>70</v>
      </c>
      <c r="C23" s="4" t="s">
        <v>26</v>
      </c>
      <c r="D23" s="11">
        <v>1</v>
      </c>
      <c r="E23" s="12">
        <v>0</v>
      </c>
      <c r="F23" s="11">
        <v>1</v>
      </c>
      <c r="G23" s="13">
        <v>0</v>
      </c>
      <c r="H23" s="12">
        <v>1</v>
      </c>
      <c r="I23" s="12">
        <v>0</v>
      </c>
      <c r="J23" s="12">
        <v>0</v>
      </c>
    </row>
    <row r="24" spans="1:10" x14ac:dyDescent="0.2">
      <c r="A24" s="11">
        <v>2016</v>
      </c>
      <c r="B24" s="15" t="s">
        <v>70</v>
      </c>
      <c r="C24" s="4" t="s">
        <v>19</v>
      </c>
      <c r="D24" s="11">
        <v>22</v>
      </c>
      <c r="E24" s="11">
        <v>3</v>
      </c>
      <c r="F24" s="11">
        <v>19</v>
      </c>
      <c r="G24" s="13">
        <v>0</v>
      </c>
      <c r="H24" s="12">
        <v>22</v>
      </c>
      <c r="I24" s="12">
        <v>0</v>
      </c>
      <c r="J24" s="12">
        <v>0</v>
      </c>
    </row>
    <row r="25" spans="1:10" x14ac:dyDescent="0.2">
      <c r="A25" s="11">
        <v>2016</v>
      </c>
      <c r="B25" s="15" t="s">
        <v>70</v>
      </c>
      <c r="C25" s="4" t="s">
        <v>20</v>
      </c>
      <c r="D25" s="11">
        <v>21</v>
      </c>
      <c r="E25" s="11">
        <v>3</v>
      </c>
      <c r="F25" s="11">
        <v>18</v>
      </c>
      <c r="G25" s="13">
        <v>0</v>
      </c>
      <c r="H25" s="12">
        <v>21</v>
      </c>
      <c r="I25" s="12">
        <v>0</v>
      </c>
      <c r="J25" s="12">
        <v>0</v>
      </c>
    </row>
    <row r="26" spans="1:10" x14ac:dyDescent="0.2">
      <c r="A26" s="11">
        <v>2016</v>
      </c>
      <c r="B26" s="15" t="s">
        <v>70</v>
      </c>
      <c r="C26" s="4" t="s">
        <v>15</v>
      </c>
      <c r="D26" s="11">
        <v>35</v>
      </c>
      <c r="E26" s="11">
        <v>9</v>
      </c>
      <c r="F26" s="11">
        <v>26</v>
      </c>
      <c r="G26" s="13">
        <v>0</v>
      </c>
      <c r="H26" s="12">
        <v>22</v>
      </c>
      <c r="I26" s="12">
        <v>13</v>
      </c>
      <c r="J26" s="12">
        <v>0</v>
      </c>
    </row>
    <row r="27" spans="1:10" x14ac:dyDescent="0.2">
      <c r="A27" s="11">
        <v>2016</v>
      </c>
      <c r="B27" s="15" t="s">
        <v>70</v>
      </c>
      <c r="C27" s="4" t="s">
        <v>21</v>
      </c>
      <c r="D27" s="11">
        <v>22</v>
      </c>
      <c r="E27" s="11">
        <v>4</v>
      </c>
      <c r="F27" s="11">
        <v>18</v>
      </c>
      <c r="G27" s="13">
        <v>0</v>
      </c>
      <c r="H27" s="12">
        <v>22</v>
      </c>
      <c r="I27" s="12">
        <v>0</v>
      </c>
      <c r="J27" s="12">
        <v>0</v>
      </c>
    </row>
    <row r="28" spans="1:10" x14ac:dyDescent="0.2">
      <c r="A28" s="11">
        <v>2016</v>
      </c>
      <c r="B28" s="15" t="s">
        <v>70</v>
      </c>
      <c r="C28" s="4" t="s">
        <v>7</v>
      </c>
      <c r="D28" s="11">
        <v>2</v>
      </c>
      <c r="E28" s="11">
        <v>2</v>
      </c>
      <c r="F28" s="12">
        <v>0</v>
      </c>
      <c r="G28" s="13">
        <v>0</v>
      </c>
      <c r="H28" s="12">
        <v>2</v>
      </c>
      <c r="I28" s="12">
        <v>0</v>
      </c>
      <c r="J28" s="12">
        <v>0</v>
      </c>
    </row>
    <row r="29" spans="1:10" x14ac:dyDescent="0.2">
      <c r="A29" s="11">
        <v>2016</v>
      </c>
      <c r="B29" s="15" t="s">
        <v>70</v>
      </c>
      <c r="C29" s="4" t="s">
        <v>17</v>
      </c>
      <c r="D29" s="11">
        <v>9</v>
      </c>
      <c r="E29" s="11">
        <v>6</v>
      </c>
      <c r="F29" s="11">
        <v>3</v>
      </c>
      <c r="G29" s="13">
        <v>0</v>
      </c>
      <c r="H29" s="12">
        <v>9</v>
      </c>
      <c r="I29" s="12">
        <v>0</v>
      </c>
      <c r="J29" s="12">
        <v>0</v>
      </c>
    </row>
    <row r="30" spans="1:10" x14ac:dyDescent="0.2">
      <c r="A30" s="11">
        <v>2016</v>
      </c>
      <c r="B30" s="15" t="s">
        <v>70</v>
      </c>
      <c r="C30" s="4" t="s">
        <v>22</v>
      </c>
      <c r="D30" s="11">
        <v>7</v>
      </c>
      <c r="E30" s="11">
        <v>4</v>
      </c>
      <c r="F30" s="11">
        <v>3</v>
      </c>
      <c r="G30" s="13">
        <v>0</v>
      </c>
      <c r="H30" s="12">
        <v>7</v>
      </c>
      <c r="I30" s="12">
        <v>0</v>
      </c>
      <c r="J30" s="12">
        <v>0</v>
      </c>
    </row>
    <row r="31" spans="1:10" x14ac:dyDescent="0.2">
      <c r="A31" s="11">
        <v>2016</v>
      </c>
      <c r="B31" s="15" t="s">
        <v>71</v>
      </c>
      <c r="C31" s="4" t="s">
        <v>10</v>
      </c>
      <c r="D31" s="11">
        <v>7</v>
      </c>
      <c r="E31" s="11">
        <v>2</v>
      </c>
      <c r="F31" s="11">
        <v>5</v>
      </c>
      <c r="G31" s="13">
        <v>0</v>
      </c>
      <c r="H31" s="12">
        <v>7</v>
      </c>
      <c r="I31" s="12">
        <v>0</v>
      </c>
      <c r="J31" s="12">
        <v>0</v>
      </c>
    </row>
    <row r="32" spans="1:10" x14ac:dyDescent="0.2">
      <c r="A32" s="11">
        <v>2016</v>
      </c>
      <c r="B32" s="15" t="s">
        <v>71</v>
      </c>
      <c r="C32" s="4" t="s">
        <v>23</v>
      </c>
      <c r="D32" s="11">
        <v>3</v>
      </c>
      <c r="E32" s="11">
        <v>1</v>
      </c>
      <c r="F32" s="11">
        <v>2</v>
      </c>
      <c r="G32" s="13">
        <v>0</v>
      </c>
      <c r="H32" s="12">
        <v>2</v>
      </c>
      <c r="I32" s="12">
        <v>1</v>
      </c>
      <c r="J32" s="12">
        <v>0</v>
      </c>
    </row>
    <row r="33" spans="1:10" x14ac:dyDescent="0.2">
      <c r="A33" s="11">
        <v>2016</v>
      </c>
      <c r="B33" s="15" t="s">
        <v>71</v>
      </c>
      <c r="C33" s="4" t="s">
        <v>148</v>
      </c>
      <c r="D33" s="11">
        <v>36</v>
      </c>
      <c r="E33" s="11">
        <v>7</v>
      </c>
      <c r="F33" s="11">
        <v>29</v>
      </c>
      <c r="G33" s="11">
        <v>0</v>
      </c>
      <c r="H33" s="11">
        <v>36</v>
      </c>
      <c r="I33" s="11">
        <v>0</v>
      </c>
      <c r="J33" s="11">
        <v>0</v>
      </c>
    </row>
    <row r="34" spans="1:10" x14ac:dyDescent="0.2">
      <c r="A34" s="11">
        <v>2016</v>
      </c>
      <c r="B34" s="15" t="s">
        <v>71</v>
      </c>
      <c r="C34" s="4" t="s">
        <v>26</v>
      </c>
      <c r="D34" s="11">
        <v>5</v>
      </c>
      <c r="E34" s="11">
        <v>5</v>
      </c>
      <c r="F34" s="11">
        <v>0</v>
      </c>
      <c r="G34" s="13">
        <v>0</v>
      </c>
      <c r="H34" s="12">
        <v>2</v>
      </c>
      <c r="I34" s="12">
        <v>3</v>
      </c>
      <c r="J34" s="12">
        <v>0</v>
      </c>
    </row>
    <row r="35" spans="1:10" x14ac:dyDescent="0.2">
      <c r="A35" s="11">
        <v>2016</v>
      </c>
      <c r="B35" s="15" t="s">
        <v>71</v>
      </c>
      <c r="C35" s="4" t="s">
        <v>11</v>
      </c>
      <c r="D35" s="11">
        <v>22</v>
      </c>
      <c r="E35" s="11">
        <v>6</v>
      </c>
      <c r="F35" s="11">
        <v>16</v>
      </c>
      <c r="G35" s="13">
        <v>0</v>
      </c>
      <c r="H35" s="12">
        <v>22</v>
      </c>
      <c r="I35" s="12">
        <v>0</v>
      </c>
      <c r="J35" s="12">
        <v>0</v>
      </c>
    </row>
    <row r="36" spans="1:10" x14ac:dyDescent="0.2">
      <c r="A36" s="11">
        <v>2016</v>
      </c>
      <c r="B36" s="15" t="s">
        <v>71</v>
      </c>
      <c r="C36" s="4" t="s">
        <v>25</v>
      </c>
      <c r="D36" s="11">
        <v>6</v>
      </c>
      <c r="E36" s="11">
        <v>1</v>
      </c>
      <c r="F36" s="11">
        <v>5</v>
      </c>
      <c r="G36" s="13">
        <v>0</v>
      </c>
      <c r="H36" s="12">
        <v>6</v>
      </c>
      <c r="I36" s="12">
        <v>0</v>
      </c>
      <c r="J36" s="12">
        <v>0</v>
      </c>
    </row>
    <row r="37" spans="1:10" x14ac:dyDescent="0.2">
      <c r="A37" s="11">
        <v>2016</v>
      </c>
      <c r="B37" s="15" t="s">
        <v>71</v>
      </c>
      <c r="C37" s="4" t="s">
        <v>24</v>
      </c>
      <c r="D37" s="11">
        <v>13</v>
      </c>
      <c r="E37" s="11">
        <v>1</v>
      </c>
      <c r="F37" s="11">
        <v>12</v>
      </c>
      <c r="G37" s="13">
        <v>0</v>
      </c>
      <c r="H37" s="12">
        <v>13</v>
      </c>
      <c r="I37" s="12">
        <v>0</v>
      </c>
      <c r="J37" s="12">
        <v>0</v>
      </c>
    </row>
    <row r="38" spans="1:10" x14ac:dyDescent="0.2">
      <c r="A38" s="11">
        <v>2016</v>
      </c>
      <c r="B38" s="15" t="s">
        <v>71</v>
      </c>
      <c r="C38" s="4" t="s">
        <v>22</v>
      </c>
      <c r="D38" s="11">
        <v>2</v>
      </c>
      <c r="E38" s="11">
        <v>2</v>
      </c>
      <c r="F38" s="11">
        <v>0</v>
      </c>
      <c r="G38" s="13">
        <v>0</v>
      </c>
      <c r="H38" s="12">
        <v>2</v>
      </c>
      <c r="I38" s="12">
        <v>0</v>
      </c>
      <c r="J38" s="12">
        <v>0</v>
      </c>
    </row>
    <row r="39" spans="1:10" x14ac:dyDescent="0.2">
      <c r="A39" s="11">
        <v>2016</v>
      </c>
      <c r="B39" s="15" t="s">
        <v>72</v>
      </c>
      <c r="C39" s="4" t="s">
        <v>148</v>
      </c>
      <c r="D39" s="11">
        <v>2</v>
      </c>
      <c r="E39" s="11">
        <v>1</v>
      </c>
      <c r="F39" s="11">
        <v>1</v>
      </c>
      <c r="G39" s="13">
        <v>0</v>
      </c>
      <c r="H39" s="11">
        <v>2</v>
      </c>
      <c r="I39" s="12">
        <v>0</v>
      </c>
      <c r="J39" s="12">
        <v>0</v>
      </c>
    </row>
    <row r="40" spans="1:10" x14ac:dyDescent="0.2">
      <c r="A40" s="11">
        <v>2016</v>
      </c>
      <c r="B40" s="15" t="s">
        <v>72</v>
      </c>
      <c r="C40" s="4" t="s">
        <v>26</v>
      </c>
      <c r="D40" s="11">
        <v>5</v>
      </c>
      <c r="E40" s="11">
        <v>5</v>
      </c>
      <c r="F40" s="13">
        <v>0</v>
      </c>
      <c r="G40" s="13">
        <v>0</v>
      </c>
      <c r="H40" s="12">
        <v>0</v>
      </c>
      <c r="I40" s="11">
        <v>5</v>
      </c>
      <c r="J40" s="12">
        <v>0</v>
      </c>
    </row>
    <row r="41" spans="1:10" x14ac:dyDescent="0.2">
      <c r="A41" s="11">
        <v>2016</v>
      </c>
      <c r="B41" s="15" t="s">
        <v>73</v>
      </c>
      <c r="C41" s="4" t="s">
        <v>10</v>
      </c>
      <c r="D41" s="11">
        <v>3</v>
      </c>
      <c r="E41" s="11">
        <v>2</v>
      </c>
      <c r="F41" s="11">
        <v>1</v>
      </c>
      <c r="G41" s="13">
        <v>0</v>
      </c>
      <c r="H41" s="12">
        <v>3</v>
      </c>
      <c r="I41" s="12">
        <v>0</v>
      </c>
      <c r="J41" s="12">
        <v>0</v>
      </c>
    </row>
    <row r="42" spans="1:10" x14ac:dyDescent="0.2">
      <c r="A42" s="11">
        <v>2016</v>
      </c>
      <c r="B42" s="15" t="s">
        <v>73</v>
      </c>
      <c r="C42" s="4" t="s">
        <v>148</v>
      </c>
      <c r="D42" s="11">
        <v>26</v>
      </c>
      <c r="E42" s="11">
        <v>22</v>
      </c>
      <c r="F42" s="11">
        <v>4</v>
      </c>
      <c r="G42" s="11">
        <v>0</v>
      </c>
      <c r="H42" s="11">
        <v>25</v>
      </c>
      <c r="I42" s="11">
        <v>1</v>
      </c>
      <c r="J42" s="11">
        <v>0</v>
      </c>
    </row>
    <row r="43" spans="1:10" x14ac:dyDescent="0.2">
      <c r="A43" s="11">
        <v>2016</v>
      </c>
      <c r="B43" s="15" t="s">
        <v>73</v>
      </c>
      <c r="C43" s="4" t="s">
        <v>26</v>
      </c>
      <c r="D43" s="11">
        <v>3</v>
      </c>
      <c r="E43" s="11">
        <v>3</v>
      </c>
      <c r="F43" s="12">
        <v>0</v>
      </c>
      <c r="G43" s="13">
        <v>0</v>
      </c>
      <c r="H43" s="12">
        <v>0</v>
      </c>
      <c r="I43" s="12">
        <v>3</v>
      </c>
      <c r="J43" s="12">
        <v>0</v>
      </c>
    </row>
    <row r="44" spans="1:10" x14ac:dyDescent="0.2">
      <c r="A44" s="11">
        <v>2016</v>
      </c>
      <c r="B44" s="15" t="s">
        <v>73</v>
      </c>
      <c r="C44" s="4" t="s">
        <v>11</v>
      </c>
      <c r="D44" s="11">
        <v>17</v>
      </c>
      <c r="E44" s="11">
        <v>4</v>
      </c>
      <c r="F44" s="11">
        <v>13</v>
      </c>
      <c r="G44" s="13">
        <v>0</v>
      </c>
      <c r="H44" s="12">
        <v>15</v>
      </c>
      <c r="I44" s="12">
        <v>2</v>
      </c>
      <c r="J44" s="12">
        <v>0</v>
      </c>
    </row>
    <row r="45" spans="1:10" x14ac:dyDescent="0.2">
      <c r="A45" s="11">
        <v>2016</v>
      </c>
      <c r="B45" s="15" t="s">
        <v>73</v>
      </c>
      <c r="C45" s="4" t="s">
        <v>7</v>
      </c>
      <c r="D45" s="11">
        <v>1</v>
      </c>
      <c r="E45" s="11">
        <v>1</v>
      </c>
      <c r="F45" s="12">
        <v>0</v>
      </c>
      <c r="G45" s="13">
        <v>0</v>
      </c>
      <c r="H45" s="12">
        <v>0</v>
      </c>
      <c r="I45" s="12">
        <v>1</v>
      </c>
      <c r="J45" s="12">
        <v>0</v>
      </c>
    </row>
    <row r="46" spans="1:10" x14ac:dyDescent="0.2">
      <c r="A46" s="11">
        <v>2016</v>
      </c>
      <c r="B46" s="15" t="s">
        <v>74</v>
      </c>
      <c r="C46" s="4" t="s">
        <v>26</v>
      </c>
      <c r="D46" s="11">
        <v>1</v>
      </c>
      <c r="E46" s="11">
        <v>1</v>
      </c>
      <c r="F46" s="12">
        <v>0</v>
      </c>
      <c r="G46" s="13">
        <v>0</v>
      </c>
      <c r="H46" s="12">
        <v>0</v>
      </c>
      <c r="I46" s="11">
        <v>1</v>
      </c>
      <c r="J46" s="12">
        <v>0</v>
      </c>
    </row>
    <row r="47" spans="1:10" x14ac:dyDescent="0.2">
      <c r="A47" s="11">
        <v>2016</v>
      </c>
      <c r="B47" s="15" t="s">
        <v>74</v>
      </c>
      <c r="C47" s="4" t="s">
        <v>11</v>
      </c>
      <c r="D47" s="11">
        <v>2</v>
      </c>
      <c r="E47" s="12">
        <v>0</v>
      </c>
      <c r="F47" s="11">
        <v>2</v>
      </c>
      <c r="G47" s="13">
        <v>0</v>
      </c>
      <c r="H47" s="11">
        <v>2</v>
      </c>
      <c r="I47" s="12">
        <v>0</v>
      </c>
      <c r="J47" s="12">
        <v>0</v>
      </c>
    </row>
    <row r="48" spans="1:10" x14ac:dyDescent="0.2">
      <c r="A48" s="11">
        <v>2016</v>
      </c>
      <c r="B48" s="15" t="s">
        <v>74</v>
      </c>
      <c r="C48" s="4" t="s">
        <v>7</v>
      </c>
      <c r="D48" s="11">
        <v>2</v>
      </c>
      <c r="E48" s="11">
        <v>1</v>
      </c>
      <c r="F48" s="11">
        <v>1</v>
      </c>
      <c r="G48" s="13">
        <v>0</v>
      </c>
      <c r="H48" s="12">
        <v>0</v>
      </c>
      <c r="I48" s="11">
        <v>2</v>
      </c>
      <c r="J48" s="12">
        <v>0</v>
      </c>
    </row>
    <row r="49" spans="1:10" x14ac:dyDescent="0.2">
      <c r="A49" s="11">
        <v>2016</v>
      </c>
      <c r="B49" s="15" t="s">
        <v>75</v>
      </c>
      <c r="C49" s="4" t="s">
        <v>12</v>
      </c>
      <c r="D49" s="11">
        <v>2</v>
      </c>
      <c r="E49" s="12">
        <v>1</v>
      </c>
      <c r="F49" s="12">
        <v>1</v>
      </c>
      <c r="G49" s="11">
        <v>0</v>
      </c>
      <c r="H49" s="12">
        <v>2</v>
      </c>
      <c r="I49" s="12">
        <v>0</v>
      </c>
      <c r="J49" s="11">
        <v>0</v>
      </c>
    </row>
    <row r="50" spans="1:10" x14ac:dyDescent="0.2">
      <c r="A50" s="11">
        <v>2016</v>
      </c>
      <c r="B50" s="15" t="s">
        <v>75</v>
      </c>
      <c r="C50" s="4" t="s">
        <v>148</v>
      </c>
      <c r="D50" s="11">
        <v>21</v>
      </c>
      <c r="E50" s="12">
        <v>7</v>
      </c>
      <c r="F50" s="12">
        <v>14</v>
      </c>
      <c r="G50" s="11">
        <v>0</v>
      </c>
      <c r="H50" s="12">
        <v>21</v>
      </c>
      <c r="I50" s="12">
        <v>0</v>
      </c>
      <c r="J50" s="11">
        <v>0</v>
      </c>
    </row>
    <row r="51" spans="1:10" x14ac:dyDescent="0.2">
      <c r="A51" s="11">
        <v>2016</v>
      </c>
      <c r="B51" s="15" t="s">
        <v>75</v>
      </c>
      <c r="C51" s="4" t="s">
        <v>26</v>
      </c>
      <c r="D51" s="11">
        <v>3</v>
      </c>
      <c r="E51" s="11">
        <v>3</v>
      </c>
      <c r="F51" s="12">
        <v>0</v>
      </c>
      <c r="G51" s="11">
        <v>0</v>
      </c>
      <c r="H51" s="12">
        <v>0</v>
      </c>
      <c r="I51" s="12">
        <v>3</v>
      </c>
      <c r="J51" s="11">
        <v>0</v>
      </c>
    </row>
    <row r="52" spans="1:10" x14ac:dyDescent="0.2">
      <c r="A52" s="11">
        <v>2016</v>
      </c>
      <c r="B52" s="15" t="s">
        <v>75</v>
      </c>
      <c r="C52" s="4" t="s">
        <v>7</v>
      </c>
      <c r="D52" s="11">
        <v>2</v>
      </c>
      <c r="E52" s="12">
        <v>1</v>
      </c>
      <c r="F52" s="11">
        <v>1</v>
      </c>
      <c r="G52" s="11">
        <v>0</v>
      </c>
      <c r="H52" s="12">
        <v>1</v>
      </c>
      <c r="I52" s="12">
        <v>1</v>
      </c>
      <c r="J52" s="11">
        <v>0</v>
      </c>
    </row>
    <row r="53" spans="1:10" x14ac:dyDescent="0.2">
      <c r="A53" s="11">
        <v>2016</v>
      </c>
      <c r="B53" s="15" t="s">
        <v>75</v>
      </c>
      <c r="C53" s="4" t="s">
        <v>8</v>
      </c>
      <c r="D53" s="11">
        <v>1</v>
      </c>
      <c r="E53" s="12">
        <v>1</v>
      </c>
      <c r="F53" s="12">
        <v>0</v>
      </c>
      <c r="G53" s="11">
        <v>0</v>
      </c>
      <c r="H53" s="12">
        <v>1</v>
      </c>
      <c r="I53" s="12">
        <v>0</v>
      </c>
      <c r="J53" s="11">
        <v>0</v>
      </c>
    </row>
    <row r="54" spans="1:10" x14ac:dyDescent="0.2">
      <c r="A54" s="60">
        <v>2016</v>
      </c>
      <c r="B54" s="58" t="s">
        <v>76</v>
      </c>
      <c r="C54" s="59" t="s">
        <v>10</v>
      </c>
      <c r="D54" s="60">
        <v>6</v>
      </c>
      <c r="E54" s="60">
        <v>4</v>
      </c>
      <c r="F54" s="60">
        <v>2</v>
      </c>
      <c r="G54" s="60">
        <v>0</v>
      </c>
      <c r="H54" s="60">
        <v>6</v>
      </c>
      <c r="I54" s="60">
        <v>0</v>
      </c>
      <c r="J54" s="60">
        <v>0</v>
      </c>
    </row>
    <row r="55" spans="1:10" x14ac:dyDescent="0.2">
      <c r="A55" s="60">
        <v>2016</v>
      </c>
      <c r="B55" s="58" t="s">
        <v>76</v>
      </c>
      <c r="C55" s="4" t="s">
        <v>148</v>
      </c>
      <c r="D55" s="60">
        <v>2</v>
      </c>
      <c r="E55" s="60">
        <v>0</v>
      </c>
      <c r="F55" s="60">
        <v>2</v>
      </c>
      <c r="G55" s="60">
        <v>0</v>
      </c>
      <c r="H55" s="60">
        <v>2</v>
      </c>
      <c r="I55" s="60">
        <v>0</v>
      </c>
      <c r="J55" s="60">
        <v>0</v>
      </c>
    </row>
    <row r="56" spans="1:10" x14ac:dyDescent="0.2">
      <c r="A56" s="60">
        <v>2016</v>
      </c>
      <c r="B56" s="58" t="s">
        <v>76</v>
      </c>
      <c r="C56" s="4" t="s">
        <v>26</v>
      </c>
      <c r="D56" s="60">
        <v>2</v>
      </c>
      <c r="E56" s="60">
        <v>1</v>
      </c>
      <c r="F56" s="60">
        <v>1</v>
      </c>
      <c r="G56" s="60">
        <v>0</v>
      </c>
      <c r="H56" s="60">
        <v>0</v>
      </c>
      <c r="I56" s="60">
        <v>2</v>
      </c>
      <c r="J56" s="60">
        <v>0</v>
      </c>
    </row>
    <row r="57" spans="1:10" x14ac:dyDescent="0.2">
      <c r="A57" s="60">
        <v>2016</v>
      </c>
      <c r="B57" s="58" t="s">
        <v>76</v>
      </c>
      <c r="C57" s="59" t="s">
        <v>11</v>
      </c>
      <c r="D57" s="60">
        <v>7</v>
      </c>
      <c r="E57" s="60">
        <v>2</v>
      </c>
      <c r="F57" s="60">
        <v>5</v>
      </c>
      <c r="G57" s="60">
        <v>0</v>
      </c>
      <c r="H57" s="60">
        <v>7</v>
      </c>
      <c r="I57" s="60">
        <v>0</v>
      </c>
      <c r="J57" s="60">
        <v>0</v>
      </c>
    </row>
    <row r="58" spans="1:10" x14ac:dyDescent="0.2">
      <c r="A58" s="60">
        <v>2016</v>
      </c>
      <c r="B58" s="58" t="s">
        <v>77</v>
      </c>
      <c r="C58" s="4" t="s">
        <v>148</v>
      </c>
      <c r="D58" s="60">
        <v>1</v>
      </c>
      <c r="E58" s="60">
        <v>1</v>
      </c>
      <c r="F58" s="60">
        <v>0</v>
      </c>
      <c r="G58" s="60">
        <v>0</v>
      </c>
      <c r="H58" s="60">
        <v>0</v>
      </c>
      <c r="I58" s="60">
        <v>1</v>
      </c>
      <c r="J58" s="60">
        <v>0</v>
      </c>
    </row>
    <row r="59" spans="1:10" x14ac:dyDescent="0.2">
      <c r="A59" s="60">
        <v>2017</v>
      </c>
      <c r="B59" s="58" t="s">
        <v>66</v>
      </c>
      <c r="C59" s="66" t="s">
        <v>15</v>
      </c>
      <c r="D59" s="63">
        <v>5</v>
      </c>
      <c r="E59" s="63">
        <v>5</v>
      </c>
      <c r="F59" s="63">
        <v>0</v>
      </c>
      <c r="G59" s="63">
        <v>0</v>
      </c>
      <c r="H59" s="63">
        <v>5</v>
      </c>
      <c r="I59" s="63">
        <v>0</v>
      </c>
      <c r="J59" s="63">
        <v>0</v>
      </c>
    </row>
    <row r="60" spans="1:10" x14ac:dyDescent="0.2">
      <c r="A60" s="60">
        <v>2017</v>
      </c>
      <c r="B60" s="58" t="s">
        <v>66</v>
      </c>
      <c r="C60" s="66" t="s">
        <v>11</v>
      </c>
      <c r="D60" s="63">
        <v>1</v>
      </c>
      <c r="E60" s="63">
        <v>0</v>
      </c>
      <c r="F60" s="63">
        <v>1</v>
      </c>
      <c r="G60" s="63">
        <v>0</v>
      </c>
      <c r="H60" s="63">
        <v>1</v>
      </c>
      <c r="I60" s="63">
        <v>0</v>
      </c>
      <c r="J60" s="63">
        <v>0</v>
      </c>
    </row>
    <row r="61" spans="1:10" x14ac:dyDescent="0.2">
      <c r="A61" s="60">
        <v>2017</v>
      </c>
      <c r="B61" s="58" t="s">
        <v>66</v>
      </c>
      <c r="C61" s="66" t="s">
        <v>7</v>
      </c>
      <c r="D61" s="63">
        <v>1</v>
      </c>
      <c r="E61" s="63">
        <v>1</v>
      </c>
      <c r="F61" s="63">
        <v>0</v>
      </c>
      <c r="G61" s="63">
        <v>0</v>
      </c>
      <c r="H61" s="63">
        <v>1</v>
      </c>
      <c r="I61" s="63">
        <v>0</v>
      </c>
      <c r="J61" s="63">
        <v>0</v>
      </c>
    </row>
    <row r="62" spans="1:10" x14ac:dyDescent="0.2">
      <c r="A62" s="60">
        <v>2017</v>
      </c>
      <c r="B62" s="58" t="s">
        <v>67</v>
      </c>
      <c r="C62" s="66" t="s">
        <v>152</v>
      </c>
      <c r="D62" s="63">
        <v>1</v>
      </c>
      <c r="E62" s="63">
        <v>1</v>
      </c>
      <c r="F62" s="63">
        <v>0</v>
      </c>
      <c r="G62" s="63">
        <v>0</v>
      </c>
      <c r="H62" s="63">
        <v>1</v>
      </c>
      <c r="I62" s="63">
        <v>0</v>
      </c>
      <c r="J62" s="63">
        <v>0</v>
      </c>
    </row>
    <row r="63" spans="1:10" x14ac:dyDescent="0.2">
      <c r="A63" s="60">
        <v>2017</v>
      </c>
      <c r="B63" s="58" t="s">
        <v>67</v>
      </c>
      <c r="C63" s="66" t="s">
        <v>148</v>
      </c>
      <c r="D63" s="63">
        <v>2</v>
      </c>
      <c r="E63" s="63">
        <v>0</v>
      </c>
      <c r="F63" s="63">
        <v>2</v>
      </c>
      <c r="G63" s="63">
        <v>0</v>
      </c>
      <c r="H63" s="63">
        <v>2</v>
      </c>
      <c r="I63" s="63">
        <v>0</v>
      </c>
      <c r="J63" s="63">
        <v>0</v>
      </c>
    </row>
    <row r="64" spans="1:10" x14ac:dyDescent="0.2">
      <c r="A64" s="60">
        <v>2017</v>
      </c>
      <c r="B64" s="58" t="s">
        <v>67</v>
      </c>
      <c r="C64" s="66" t="s">
        <v>26</v>
      </c>
      <c r="D64" s="63">
        <v>6</v>
      </c>
      <c r="E64" s="63">
        <v>6</v>
      </c>
      <c r="F64" s="63">
        <v>0</v>
      </c>
      <c r="G64" s="63">
        <v>0</v>
      </c>
      <c r="H64" s="63">
        <v>5</v>
      </c>
      <c r="I64" s="63">
        <v>1</v>
      </c>
      <c r="J64" s="63">
        <v>0</v>
      </c>
    </row>
    <row r="65" spans="1:10" x14ac:dyDescent="0.2">
      <c r="A65" s="60">
        <v>2017</v>
      </c>
      <c r="B65" s="58" t="s">
        <v>67</v>
      </c>
      <c r="C65" s="66" t="s">
        <v>160</v>
      </c>
      <c r="D65" s="63">
        <v>2</v>
      </c>
      <c r="E65" s="63">
        <v>2</v>
      </c>
      <c r="F65" s="63">
        <v>0</v>
      </c>
      <c r="G65" s="63">
        <v>0</v>
      </c>
      <c r="H65" s="63">
        <v>2</v>
      </c>
      <c r="I65" s="63">
        <v>0</v>
      </c>
      <c r="J65" s="63">
        <v>0</v>
      </c>
    </row>
    <row r="66" spans="1:10" x14ac:dyDescent="0.2">
      <c r="A66" s="60">
        <v>2017</v>
      </c>
      <c r="B66" s="58" t="s">
        <v>67</v>
      </c>
      <c r="C66" s="66" t="s">
        <v>153</v>
      </c>
      <c r="D66" s="63">
        <v>13</v>
      </c>
      <c r="E66" s="63">
        <v>1</v>
      </c>
      <c r="F66" s="63">
        <v>12</v>
      </c>
      <c r="G66" s="63">
        <v>0</v>
      </c>
      <c r="H66" s="63">
        <v>12</v>
      </c>
      <c r="I66" s="63">
        <v>1</v>
      </c>
      <c r="J66" s="63">
        <v>0</v>
      </c>
    </row>
    <row r="67" spans="1:10" x14ac:dyDescent="0.2">
      <c r="A67" s="63">
        <v>2017</v>
      </c>
      <c r="B67" s="65" t="s">
        <v>68</v>
      </c>
      <c r="C67" s="66" t="s">
        <v>152</v>
      </c>
      <c r="D67" s="63">
        <v>1</v>
      </c>
      <c r="E67" s="63">
        <v>1</v>
      </c>
      <c r="F67" s="63">
        <v>0</v>
      </c>
      <c r="G67" s="63">
        <v>0</v>
      </c>
      <c r="H67" s="63">
        <v>1</v>
      </c>
      <c r="I67" s="63">
        <v>0</v>
      </c>
      <c r="J67" s="63">
        <v>0</v>
      </c>
    </row>
    <row r="68" spans="1:10" x14ac:dyDescent="0.2">
      <c r="A68" s="63">
        <v>2017</v>
      </c>
      <c r="B68" s="65" t="s">
        <v>68</v>
      </c>
      <c r="C68" s="66" t="s">
        <v>148</v>
      </c>
      <c r="D68" s="63">
        <v>4</v>
      </c>
      <c r="E68" s="63">
        <v>3</v>
      </c>
      <c r="F68" s="63">
        <v>1</v>
      </c>
      <c r="G68" s="63">
        <v>0</v>
      </c>
      <c r="H68" s="63">
        <v>3</v>
      </c>
      <c r="I68" s="63">
        <v>1</v>
      </c>
      <c r="J68" s="63">
        <v>0</v>
      </c>
    </row>
    <row r="69" spans="1:10" x14ac:dyDescent="0.2">
      <c r="A69" s="63">
        <v>2017</v>
      </c>
      <c r="B69" s="65" t="s">
        <v>68</v>
      </c>
      <c r="C69" s="66" t="s">
        <v>26</v>
      </c>
      <c r="D69" s="63">
        <v>3</v>
      </c>
      <c r="E69" s="63">
        <v>3</v>
      </c>
      <c r="F69" s="63">
        <v>0</v>
      </c>
      <c r="G69" s="63">
        <v>0</v>
      </c>
      <c r="H69" s="63">
        <v>3</v>
      </c>
      <c r="I69" s="63">
        <v>0</v>
      </c>
      <c r="J69" s="63">
        <v>0</v>
      </c>
    </row>
    <row r="70" spans="1:10" x14ac:dyDescent="0.2">
      <c r="A70" s="63">
        <v>2017</v>
      </c>
      <c r="B70" s="65" t="s">
        <v>68</v>
      </c>
      <c r="C70" s="66" t="s">
        <v>7</v>
      </c>
      <c r="D70" s="63">
        <v>2</v>
      </c>
      <c r="E70" s="63">
        <v>2</v>
      </c>
      <c r="F70" s="63">
        <v>0</v>
      </c>
      <c r="G70" s="63">
        <v>0</v>
      </c>
      <c r="H70" s="63">
        <v>1</v>
      </c>
      <c r="I70" s="63">
        <v>1</v>
      </c>
      <c r="J70" s="63">
        <v>0</v>
      </c>
    </row>
    <row r="71" spans="1:10" x14ac:dyDescent="0.2">
      <c r="A71" s="63">
        <v>2017</v>
      </c>
      <c r="B71" s="65" t="s">
        <v>69</v>
      </c>
      <c r="C71" s="66" t="s">
        <v>152</v>
      </c>
      <c r="D71" s="63">
        <v>2</v>
      </c>
      <c r="E71" s="63">
        <v>1</v>
      </c>
      <c r="F71" s="63">
        <v>1</v>
      </c>
      <c r="G71" s="63">
        <v>0</v>
      </c>
      <c r="H71" s="63">
        <v>2</v>
      </c>
      <c r="I71" s="63">
        <v>0</v>
      </c>
      <c r="J71" s="63">
        <v>0</v>
      </c>
    </row>
    <row r="72" spans="1:10" x14ac:dyDescent="0.2">
      <c r="A72" s="63">
        <v>2017</v>
      </c>
      <c r="B72" s="65" t="s">
        <v>69</v>
      </c>
      <c r="C72" s="66" t="s">
        <v>148</v>
      </c>
      <c r="D72" s="63">
        <v>3</v>
      </c>
      <c r="E72" s="63">
        <v>1</v>
      </c>
      <c r="F72" s="63">
        <v>2</v>
      </c>
      <c r="G72" s="63">
        <v>0</v>
      </c>
      <c r="H72" s="63">
        <v>3</v>
      </c>
      <c r="I72" s="63">
        <v>0</v>
      </c>
      <c r="J72" s="63">
        <v>0</v>
      </c>
    </row>
    <row r="73" spans="1:10" x14ac:dyDescent="0.2">
      <c r="A73" s="63">
        <v>2017</v>
      </c>
      <c r="B73" s="65" t="s">
        <v>69</v>
      </c>
      <c r="C73" s="66" t="s">
        <v>26</v>
      </c>
      <c r="D73" s="63">
        <v>4</v>
      </c>
      <c r="E73" s="63">
        <v>4</v>
      </c>
      <c r="F73" s="63">
        <v>0</v>
      </c>
      <c r="G73" s="63">
        <v>0</v>
      </c>
      <c r="H73" s="63">
        <v>4</v>
      </c>
      <c r="I73" s="63">
        <v>0</v>
      </c>
      <c r="J73" s="63">
        <v>0</v>
      </c>
    </row>
    <row r="74" spans="1:10" x14ac:dyDescent="0.2">
      <c r="A74" s="63">
        <v>2017</v>
      </c>
      <c r="B74" s="65" t="s">
        <v>69</v>
      </c>
      <c r="C74" s="66" t="s">
        <v>15</v>
      </c>
      <c r="D74" s="63">
        <v>18</v>
      </c>
      <c r="E74" s="63">
        <v>14</v>
      </c>
      <c r="F74" s="63">
        <v>4</v>
      </c>
      <c r="G74" s="63">
        <v>0</v>
      </c>
      <c r="H74" s="63">
        <v>18</v>
      </c>
      <c r="I74" s="63">
        <v>0</v>
      </c>
      <c r="J74" s="63">
        <v>0</v>
      </c>
    </row>
    <row r="75" spans="1:10" x14ac:dyDescent="0.2">
      <c r="A75" s="63">
        <v>2017</v>
      </c>
      <c r="B75" s="65" t="s">
        <v>69</v>
      </c>
      <c r="C75" s="66" t="s">
        <v>160</v>
      </c>
      <c r="D75" s="63">
        <v>6</v>
      </c>
      <c r="E75" s="63">
        <v>4</v>
      </c>
      <c r="F75" s="63">
        <v>2</v>
      </c>
      <c r="G75" s="63">
        <v>0</v>
      </c>
      <c r="H75" s="63">
        <v>6</v>
      </c>
      <c r="I75" s="63">
        <v>0</v>
      </c>
      <c r="J75" s="63">
        <v>0</v>
      </c>
    </row>
    <row r="76" spans="1:10" x14ac:dyDescent="0.2">
      <c r="A76" s="63">
        <v>2017</v>
      </c>
      <c r="B76" s="65" t="s">
        <v>69</v>
      </c>
      <c r="C76" s="66" t="s">
        <v>16</v>
      </c>
      <c r="D76" s="63">
        <v>18</v>
      </c>
      <c r="E76" s="63">
        <v>14</v>
      </c>
      <c r="F76" s="63">
        <v>4</v>
      </c>
      <c r="G76" s="63">
        <v>0</v>
      </c>
      <c r="H76" s="63">
        <v>18</v>
      </c>
      <c r="I76" s="63">
        <v>0</v>
      </c>
      <c r="J76" s="63">
        <v>0</v>
      </c>
    </row>
    <row r="77" spans="1:10" x14ac:dyDescent="0.2">
      <c r="A77" s="63">
        <v>2017</v>
      </c>
      <c r="B77" s="65" t="s">
        <v>69</v>
      </c>
      <c r="C77" s="66" t="s">
        <v>7</v>
      </c>
      <c r="D77" s="63">
        <v>1</v>
      </c>
      <c r="E77" s="63">
        <v>1</v>
      </c>
      <c r="F77" s="63">
        <v>0</v>
      </c>
      <c r="G77" s="63">
        <v>0</v>
      </c>
      <c r="H77" s="63">
        <v>1</v>
      </c>
      <c r="I77" s="63">
        <v>0</v>
      </c>
      <c r="J77" s="63">
        <v>0</v>
      </c>
    </row>
    <row r="78" spans="1:10" x14ac:dyDescent="0.2">
      <c r="A78" s="63">
        <v>2017</v>
      </c>
      <c r="B78" s="65" t="s">
        <v>69</v>
      </c>
      <c r="C78" s="66" t="s">
        <v>162</v>
      </c>
      <c r="D78" s="63">
        <v>1</v>
      </c>
      <c r="E78" s="63">
        <v>0</v>
      </c>
      <c r="F78" s="63">
        <v>1</v>
      </c>
      <c r="G78" s="63">
        <v>0</v>
      </c>
      <c r="H78" s="63">
        <v>1</v>
      </c>
      <c r="I78" s="63">
        <v>0</v>
      </c>
      <c r="J78" s="63">
        <v>0</v>
      </c>
    </row>
    <row r="79" spans="1:10" x14ac:dyDescent="0.2">
      <c r="A79" s="63">
        <v>2017</v>
      </c>
      <c r="B79" s="65" t="s">
        <v>69</v>
      </c>
      <c r="C79" s="66" t="s">
        <v>163</v>
      </c>
      <c r="D79" s="63">
        <v>1</v>
      </c>
      <c r="E79" s="63">
        <v>1</v>
      </c>
      <c r="F79" s="63">
        <v>0</v>
      </c>
      <c r="G79" s="63">
        <v>0</v>
      </c>
      <c r="H79" s="63">
        <v>1</v>
      </c>
      <c r="I79" s="63">
        <v>0</v>
      </c>
      <c r="J79" s="63">
        <v>0</v>
      </c>
    </row>
    <row r="80" spans="1:10" x14ac:dyDescent="0.2">
      <c r="A80" s="63">
        <v>2017</v>
      </c>
      <c r="B80" s="65" t="s">
        <v>70</v>
      </c>
      <c r="C80" s="66" t="s">
        <v>152</v>
      </c>
      <c r="D80" s="63">
        <v>1</v>
      </c>
      <c r="E80" s="63">
        <v>1</v>
      </c>
      <c r="F80" s="63">
        <v>0</v>
      </c>
      <c r="G80" s="63">
        <v>0</v>
      </c>
      <c r="H80" s="63">
        <v>1</v>
      </c>
      <c r="I80" s="63">
        <v>0</v>
      </c>
      <c r="J80" s="63">
        <v>0</v>
      </c>
    </row>
    <row r="81" spans="1:10" x14ac:dyDescent="0.2">
      <c r="A81" s="63">
        <v>2017</v>
      </c>
      <c r="B81" s="65" t="s">
        <v>70</v>
      </c>
      <c r="C81" s="66" t="s">
        <v>18</v>
      </c>
      <c r="D81" s="63">
        <v>10</v>
      </c>
      <c r="E81" s="63">
        <v>7</v>
      </c>
      <c r="F81" s="63">
        <v>3</v>
      </c>
      <c r="G81" s="63">
        <v>0</v>
      </c>
      <c r="H81" s="63">
        <v>10</v>
      </c>
      <c r="I81" s="63">
        <v>0</v>
      </c>
      <c r="J81" s="63">
        <v>0</v>
      </c>
    </row>
    <row r="82" spans="1:10" x14ac:dyDescent="0.2">
      <c r="A82" s="63">
        <v>2017</v>
      </c>
      <c r="B82" s="65" t="s">
        <v>70</v>
      </c>
      <c r="C82" s="66" t="s">
        <v>12</v>
      </c>
      <c r="D82" s="63">
        <v>20</v>
      </c>
      <c r="E82" s="63">
        <v>15</v>
      </c>
      <c r="F82" s="63">
        <v>5</v>
      </c>
      <c r="G82" s="63">
        <v>0</v>
      </c>
      <c r="H82" s="63">
        <v>19</v>
      </c>
      <c r="I82" s="63">
        <v>1</v>
      </c>
      <c r="J82" s="63">
        <v>0</v>
      </c>
    </row>
    <row r="83" spans="1:10" x14ac:dyDescent="0.2">
      <c r="A83" s="63">
        <v>2017</v>
      </c>
      <c r="B83" s="65" t="s">
        <v>70</v>
      </c>
      <c r="C83" s="66" t="s">
        <v>11</v>
      </c>
      <c r="D83" s="63">
        <v>15</v>
      </c>
      <c r="E83" s="63">
        <v>4</v>
      </c>
      <c r="F83" s="63">
        <v>11</v>
      </c>
      <c r="G83" s="63">
        <v>0</v>
      </c>
      <c r="H83" s="63">
        <v>15</v>
      </c>
      <c r="I83" s="63">
        <v>0</v>
      </c>
      <c r="J83" s="63">
        <v>0</v>
      </c>
    </row>
    <row r="84" spans="1:10" x14ac:dyDescent="0.2">
      <c r="A84" s="63">
        <v>2017</v>
      </c>
      <c r="B84" s="65" t="s">
        <v>70</v>
      </c>
      <c r="C84" s="66" t="s">
        <v>167</v>
      </c>
      <c r="D84" s="63">
        <v>1</v>
      </c>
      <c r="E84" s="63">
        <v>1</v>
      </c>
      <c r="F84" s="63">
        <v>0</v>
      </c>
      <c r="G84" s="63">
        <v>0</v>
      </c>
      <c r="H84" s="63">
        <v>1</v>
      </c>
      <c r="I84" s="63">
        <v>0</v>
      </c>
      <c r="J84" s="63">
        <v>0</v>
      </c>
    </row>
    <row r="85" spans="1:10" x14ac:dyDescent="0.2">
      <c r="A85" s="63">
        <v>2017</v>
      </c>
      <c r="B85" s="65" t="s">
        <v>70</v>
      </c>
      <c r="C85" s="66" t="s">
        <v>148</v>
      </c>
      <c r="D85" s="63">
        <v>2</v>
      </c>
      <c r="E85" s="63">
        <v>1</v>
      </c>
      <c r="F85" s="63">
        <v>1</v>
      </c>
      <c r="G85" s="63">
        <v>0</v>
      </c>
      <c r="H85" s="63">
        <v>2</v>
      </c>
      <c r="I85" s="63">
        <v>0</v>
      </c>
      <c r="J85" s="63">
        <v>0</v>
      </c>
    </row>
    <row r="86" spans="1:10" x14ac:dyDescent="0.2">
      <c r="A86" s="63">
        <v>2017</v>
      </c>
      <c r="B86" s="65" t="s">
        <v>70</v>
      </c>
      <c r="C86" s="66" t="s">
        <v>26</v>
      </c>
      <c r="D86" s="63">
        <v>2</v>
      </c>
      <c r="E86" s="63">
        <v>2</v>
      </c>
      <c r="F86" s="63">
        <v>0</v>
      </c>
      <c r="G86" s="63">
        <v>0</v>
      </c>
      <c r="H86" s="63">
        <v>2</v>
      </c>
      <c r="I86" s="63">
        <v>0</v>
      </c>
      <c r="J86" s="63">
        <v>0</v>
      </c>
    </row>
    <row r="87" spans="1:10" x14ac:dyDescent="0.2">
      <c r="A87" s="63">
        <v>2017</v>
      </c>
      <c r="B87" s="65" t="s">
        <v>70</v>
      </c>
      <c r="C87" s="66" t="s">
        <v>19</v>
      </c>
      <c r="D87" s="63">
        <v>4</v>
      </c>
      <c r="E87" s="63">
        <v>1</v>
      </c>
      <c r="F87" s="63">
        <v>3</v>
      </c>
      <c r="G87" s="63">
        <v>0</v>
      </c>
      <c r="H87" s="63">
        <v>4</v>
      </c>
      <c r="I87" s="63">
        <v>0</v>
      </c>
      <c r="J87" s="63">
        <v>0</v>
      </c>
    </row>
    <row r="88" spans="1:10" x14ac:dyDescent="0.2">
      <c r="A88" s="63">
        <v>2017</v>
      </c>
      <c r="B88" s="65" t="s">
        <v>70</v>
      </c>
      <c r="C88" s="66" t="s">
        <v>20</v>
      </c>
      <c r="D88" s="63">
        <v>4</v>
      </c>
      <c r="E88" s="63">
        <v>1</v>
      </c>
      <c r="F88" s="63">
        <v>3</v>
      </c>
      <c r="G88" s="63">
        <v>0</v>
      </c>
      <c r="H88" s="63">
        <v>4</v>
      </c>
      <c r="I88" s="63">
        <v>0</v>
      </c>
      <c r="J88" s="63">
        <v>0</v>
      </c>
    </row>
    <row r="89" spans="1:10" x14ac:dyDescent="0.2">
      <c r="A89" s="63">
        <v>2017</v>
      </c>
      <c r="B89" s="65" t="s">
        <v>70</v>
      </c>
      <c r="C89" s="66" t="s">
        <v>21</v>
      </c>
      <c r="D89" s="63">
        <v>4</v>
      </c>
      <c r="E89" s="63">
        <v>1</v>
      </c>
      <c r="F89" s="63">
        <v>3</v>
      </c>
      <c r="G89" s="63">
        <v>0</v>
      </c>
      <c r="H89" s="63">
        <v>4</v>
      </c>
      <c r="I89" s="63">
        <v>0</v>
      </c>
      <c r="J89" s="63">
        <v>0</v>
      </c>
    </row>
    <row r="90" spans="1:10" x14ac:dyDescent="0.2">
      <c r="A90" s="63">
        <v>2017</v>
      </c>
      <c r="B90" s="65" t="s">
        <v>70</v>
      </c>
      <c r="C90" s="66" t="s">
        <v>160</v>
      </c>
      <c r="D90" s="63">
        <v>4</v>
      </c>
      <c r="E90" s="63">
        <v>4</v>
      </c>
      <c r="F90" s="63">
        <v>0</v>
      </c>
      <c r="G90" s="63">
        <v>0</v>
      </c>
      <c r="H90" s="63">
        <v>4</v>
      </c>
      <c r="I90" s="63">
        <v>0</v>
      </c>
      <c r="J90" s="63">
        <v>0</v>
      </c>
    </row>
    <row r="91" spans="1:10" x14ac:dyDescent="0.2">
      <c r="A91" s="63">
        <v>2017</v>
      </c>
      <c r="B91" s="65" t="s">
        <v>70</v>
      </c>
      <c r="C91" s="66" t="s">
        <v>156</v>
      </c>
      <c r="D91" s="63">
        <v>4</v>
      </c>
      <c r="E91" s="63">
        <v>4</v>
      </c>
      <c r="F91" s="63">
        <v>0</v>
      </c>
      <c r="G91" s="63">
        <v>0</v>
      </c>
      <c r="H91" s="63">
        <v>4</v>
      </c>
      <c r="I91" s="63">
        <v>0</v>
      </c>
      <c r="J91" s="63">
        <v>0</v>
      </c>
    </row>
    <row r="92" spans="1:10" x14ac:dyDescent="0.2">
      <c r="A92" s="63">
        <v>2017</v>
      </c>
      <c r="B92" s="65" t="s">
        <v>71</v>
      </c>
      <c r="C92" s="66" t="s">
        <v>152</v>
      </c>
      <c r="D92" s="63">
        <v>1</v>
      </c>
      <c r="E92" s="63">
        <v>1</v>
      </c>
      <c r="F92" s="63">
        <v>0</v>
      </c>
      <c r="G92" s="63">
        <v>0</v>
      </c>
      <c r="H92" s="63">
        <v>1</v>
      </c>
      <c r="I92" s="63">
        <v>0</v>
      </c>
      <c r="J92" s="63">
        <v>0</v>
      </c>
    </row>
    <row r="93" spans="1:10" x14ac:dyDescent="0.2">
      <c r="A93" s="63">
        <v>2017</v>
      </c>
      <c r="B93" s="65" t="s">
        <v>71</v>
      </c>
      <c r="C93" s="66" t="s">
        <v>170</v>
      </c>
      <c r="D93" s="63">
        <v>1</v>
      </c>
      <c r="E93" s="63">
        <v>0</v>
      </c>
      <c r="F93" s="63">
        <v>1</v>
      </c>
      <c r="G93" s="63">
        <v>0</v>
      </c>
      <c r="H93" s="63">
        <v>1</v>
      </c>
      <c r="I93" s="63">
        <v>0</v>
      </c>
      <c r="J93" s="63">
        <v>0</v>
      </c>
    </row>
    <row r="94" spans="1:10" x14ac:dyDescent="0.2">
      <c r="A94" s="63">
        <v>2017</v>
      </c>
      <c r="B94" s="65" t="s">
        <v>71</v>
      </c>
      <c r="C94" s="66" t="s">
        <v>12</v>
      </c>
      <c r="D94" s="63">
        <v>2</v>
      </c>
      <c r="E94" s="63">
        <v>2</v>
      </c>
      <c r="F94" s="63">
        <v>0</v>
      </c>
      <c r="G94" s="63">
        <v>0</v>
      </c>
      <c r="H94" s="63">
        <v>2</v>
      </c>
      <c r="I94" s="63">
        <v>0</v>
      </c>
      <c r="J94" s="63">
        <v>0</v>
      </c>
    </row>
    <row r="95" spans="1:10" x14ac:dyDescent="0.2">
      <c r="A95" s="63">
        <v>2017</v>
      </c>
      <c r="B95" s="65" t="s">
        <v>71</v>
      </c>
      <c r="C95" s="66" t="s">
        <v>148</v>
      </c>
      <c r="D95" s="63">
        <v>16</v>
      </c>
      <c r="E95" s="63">
        <v>5</v>
      </c>
      <c r="F95" s="63">
        <v>11</v>
      </c>
      <c r="G95" s="63">
        <v>0</v>
      </c>
      <c r="H95" s="63">
        <v>16</v>
      </c>
      <c r="I95" s="63">
        <v>0</v>
      </c>
      <c r="J95" s="63">
        <v>0</v>
      </c>
    </row>
    <row r="96" spans="1:10" x14ac:dyDescent="0.2">
      <c r="A96" s="63">
        <v>2017</v>
      </c>
      <c r="B96" s="65" t="s">
        <v>71</v>
      </c>
      <c r="C96" s="66" t="s">
        <v>160</v>
      </c>
      <c r="D96" s="63">
        <v>1</v>
      </c>
      <c r="E96" s="63">
        <v>1</v>
      </c>
      <c r="F96" s="63">
        <v>0</v>
      </c>
      <c r="G96" s="63">
        <v>0</v>
      </c>
      <c r="H96" s="63">
        <v>1</v>
      </c>
      <c r="I96" s="63">
        <v>0</v>
      </c>
      <c r="J96" s="63">
        <v>0</v>
      </c>
    </row>
    <row r="97" spans="1:10" x14ac:dyDescent="0.2">
      <c r="A97" s="63">
        <v>2017</v>
      </c>
      <c r="B97" s="65" t="s">
        <v>71</v>
      </c>
      <c r="C97" s="66" t="s">
        <v>24</v>
      </c>
      <c r="D97" s="63">
        <v>2</v>
      </c>
      <c r="E97" s="63">
        <v>1</v>
      </c>
      <c r="F97" s="63">
        <v>1</v>
      </c>
      <c r="G97" s="63">
        <v>0</v>
      </c>
      <c r="H97" s="63">
        <v>2</v>
      </c>
      <c r="I97" s="63">
        <v>0</v>
      </c>
      <c r="J97" s="63">
        <v>0</v>
      </c>
    </row>
    <row r="98" spans="1:10" x14ac:dyDescent="0.2">
      <c r="A98" s="63">
        <v>2017</v>
      </c>
      <c r="B98" s="65" t="s">
        <v>71</v>
      </c>
      <c r="C98" s="66" t="s">
        <v>22</v>
      </c>
      <c r="D98" s="63">
        <v>3</v>
      </c>
      <c r="E98" s="63">
        <v>3</v>
      </c>
      <c r="F98" s="63">
        <v>0</v>
      </c>
      <c r="G98" s="63">
        <v>0</v>
      </c>
      <c r="H98" s="63">
        <v>3</v>
      </c>
      <c r="I98" s="63">
        <v>0</v>
      </c>
      <c r="J98" s="63">
        <v>0</v>
      </c>
    </row>
    <row r="99" spans="1:10" x14ac:dyDescent="0.2">
      <c r="A99" s="63">
        <v>2017</v>
      </c>
      <c r="B99" s="65" t="s">
        <v>72</v>
      </c>
      <c r="C99" s="66" t="s">
        <v>19</v>
      </c>
      <c r="D99" s="63">
        <v>1</v>
      </c>
      <c r="E99" s="63">
        <v>1</v>
      </c>
      <c r="F99" s="63">
        <v>0</v>
      </c>
      <c r="G99" s="63">
        <v>0</v>
      </c>
      <c r="H99" s="63">
        <v>1</v>
      </c>
      <c r="I99" s="63">
        <v>0</v>
      </c>
      <c r="J99" s="63">
        <v>0</v>
      </c>
    </row>
    <row r="100" spans="1:10" x14ac:dyDescent="0.2">
      <c r="A100" s="63">
        <v>2017</v>
      </c>
      <c r="B100" s="65" t="s">
        <v>72</v>
      </c>
      <c r="C100" s="66" t="s">
        <v>21</v>
      </c>
      <c r="D100" s="63">
        <v>1</v>
      </c>
      <c r="E100" s="63">
        <v>1</v>
      </c>
      <c r="F100" s="63">
        <v>0</v>
      </c>
      <c r="G100" s="63">
        <v>0</v>
      </c>
      <c r="H100" s="63">
        <v>1</v>
      </c>
      <c r="I100" s="63">
        <v>0</v>
      </c>
      <c r="J100" s="63">
        <v>0</v>
      </c>
    </row>
    <row r="101" spans="1:10" x14ac:dyDescent="0.2">
      <c r="A101" s="63">
        <v>2017</v>
      </c>
      <c r="B101" s="65" t="s">
        <v>72</v>
      </c>
      <c r="C101" s="66" t="s">
        <v>160</v>
      </c>
      <c r="D101" s="63">
        <v>2</v>
      </c>
      <c r="E101" s="63">
        <v>1</v>
      </c>
      <c r="F101" s="63">
        <v>1</v>
      </c>
      <c r="G101" s="63">
        <v>0</v>
      </c>
      <c r="H101" s="63">
        <v>2</v>
      </c>
      <c r="I101" s="63">
        <v>0</v>
      </c>
      <c r="J101" s="63">
        <v>0</v>
      </c>
    </row>
    <row r="102" spans="1:10" x14ac:dyDescent="0.2">
      <c r="A102" s="63">
        <v>2017</v>
      </c>
      <c r="B102" s="65" t="s">
        <v>73</v>
      </c>
      <c r="C102" s="66" t="s">
        <v>152</v>
      </c>
      <c r="D102" s="63">
        <v>1</v>
      </c>
      <c r="E102" s="63">
        <v>1</v>
      </c>
      <c r="F102" s="63">
        <v>0</v>
      </c>
      <c r="G102" s="63">
        <v>0</v>
      </c>
      <c r="H102" s="63">
        <v>1</v>
      </c>
      <c r="I102" s="63">
        <v>0</v>
      </c>
      <c r="J102" s="63">
        <v>0</v>
      </c>
    </row>
    <row r="103" spans="1:10" x14ac:dyDescent="0.2">
      <c r="A103" s="63">
        <v>2017</v>
      </c>
      <c r="B103" s="65" t="s">
        <v>73</v>
      </c>
      <c r="C103" s="66" t="s">
        <v>148</v>
      </c>
      <c r="D103" s="63">
        <v>7</v>
      </c>
      <c r="E103" s="63">
        <v>6</v>
      </c>
      <c r="F103" s="63">
        <v>1</v>
      </c>
      <c r="G103" s="63">
        <v>0</v>
      </c>
      <c r="H103" s="63">
        <v>7</v>
      </c>
      <c r="I103" s="63">
        <v>0</v>
      </c>
      <c r="J103" s="63">
        <v>0</v>
      </c>
    </row>
    <row r="104" spans="1:10" x14ac:dyDescent="0.2">
      <c r="A104" s="63">
        <v>2017</v>
      </c>
      <c r="B104" s="65" t="s">
        <v>73</v>
      </c>
      <c r="C104" s="66" t="s">
        <v>26</v>
      </c>
      <c r="D104" s="63">
        <v>2</v>
      </c>
      <c r="E104" s="63">
        <v>2</v>
      </c>
      <c r="F104" s="63">
        <v>0</v>
      </c>
      <c r="G104" s="63">
        <v>0</v>
      </c>
      <c r="H104" s="63">
        <v>2</v>
      </c>
      <c r="I104" s="63">
        <v>0</v>
      </c>
      <c r="J104" s="63">
        <v>0</v>
      </c>
    </row>
    <row r="105" spans="1:10" x14ac:dyDescent="0.2">
      <c r="A105" s="63">
        <v>2017</v>
      </c>
      <c r="B105" s="65" t="s">
        <v>73</v>
      </c>
      <c r="C105" s="66" t="s">
        <v>19</v>
      </c>
      <c r="D105" s="63">
        <v>1</v>
      </c>
      <c r="E105" s="63">
        <v>1</v>
      </c>
      <c r="F105" s="63">
        <v>0</v>
      </c>
      <c r="G105" s="63">
        <v>0</v>
      </c>
      <c r="H105" s="63">
        <v>1</v>
      </c>
      <c r="I105" s="63">
        <v>0</v>
      </c>
      <c r="J105" s="63">
        <v>0</v>
      </c>
    </row>
    <row r="106" spans="1:10" x14ac:dyDescent="0.2">
      <c r="A106" s="63">
        <v>2017</v>
      </c>
      <c r="B106" s="65" t="s">
        <v>73</v>
      </c>
      <c r="C106" s="66" t="s">
        <v>20</v>
      </c>
      <c r="D106" s="63">
        <v>2</v>
      </c>
      <c r="E106" s="63">
        <v>2</v>
      </c>
      <c r="F106" s="63">
        <v>0</v>
      </c>
      <c r="G106" s="63">
        <v>0</v>
      </c>
      <c r="H106" s="63">
        <v>2</v>
      </c>
      <c r="I106" s="63">
        <v>0</v>
      </c>
      <c r="J106" s="63">
        <v>0</v>
      </c>
    </row>
    <row r="107" spans="1:10" x14ac:dyDescent="0.2">
      <c r="A107" s="63">
        <v>2017</v>
      </c>
      <c r="B107" s="65" t="s">
        <v>73</v>
      </c>
      <c r="C107" s="66" t="s">
        <v>11</v>
      </c>
      <c r="D107" s="63">
        <v>8</v>
      </c>
      <c r="E107" s="63">
        <v>5</v>
      </c>
      <c r="F107" s="63">
        <v>3</v>
      </c>
      <c r="G107" s="63">
        <v>0</v>
      </c>
      <c r="H107" s="63">
        <v>8</v>
      </c>
      <c r="I107" s="63">
        <v>0</v>
      </c>
      <c r="J107" s="63">
        <v>0</v>
      </c>
    </row>
    <row r="108" spans="1:10" x14ac:dyDescent="0.2">
      <c r="A108" s="63">
        <v>2017</v>
      </c>
      <c r="B108" s="65" t="s">
        <v>73</v>
      </c>
      <c r="C108" s="66" t="s">
        <v>21</v>
      </c>
      <c r="D108" s="63">
        <v>2</v>
      </c>
      <c r="E108" s="63">
        <v>2</v>
      </c>
      <c r="F108" s="63">
        <v>0</v>
      </c>
      <c r="G108" s="63">
        <v>0</v>
      </c>
      <c r="H108" s="63">
        <v>2</v>
      </c>
      <c r="I108" s="63">
        <v>0</v>
      </c>
      <c r="J108" s="63">
        <v>0</v>
      </c>
    </row>
    <row r="109" spans="1:10" x14ac:dyDescent="0.2">
      <c r="A109" s="63">
        <v>2017</v>
      </c>
      <c r="B109" s="65" t="s">
        <v>73</v>
      </c>
      <c r="C109" s="66" t="s">
        <v>160</v>
      </c>
      <c r="D109" s="63">
        <v>1</v>
      </c>
      <c r="E109" s="63">
        <v>1</v>
      </c>
      <c r="F109" s="63">
        <v>0</v>
      </c>
      <c r="G109" s="63">
        <v>0</v>
      </c>
      <c r="H109" s="63">
        <v>1</v>
      </c>
      <c r="I109" s="63">
        <v>0</v>
      </c>
      <c r="J109" s="63">
        <v>0</v>
      </c>
    </row>
    <row r="110" spans="1:10" x14ac:dyDescent="0.2">
      <c r="A110" s="63">
        <v>2017</v>
      </c>
      <c r="B110" s="65" t="s">
        <v>74</v>
      </c>
      <c r="C110" s="4" t="s">
        <v>12</v>
      </c>
      <c r="D110" s="11">
        <v>1</v>
      </c>
      <c r="E110" s="11">
        <v>1</v>
      </c>
      <c r="F110" s="11">
        <v>0</v>
      </c>
      <c r="G110" s="11">
        <v>0</v>
      </c>
      <c r="H110" s="11">
        <v>1</v>
      </c>
      <c r="I110" s="11">
        <v>0</v>
      </c>
      <c r="J110" s="11">
        <v>0</v>
      </c>
    </row>
    <row r="111" spans="1:10" x14ac:dyDescent="0.2">
      <c r="A111" s="63">
        <v>2017</v>
      </c>
      <c r="B111" s="65" t="s">
        <v>74</v>
      </c>
      <c r="C111" s="4" t="s">
        <v>148</v>
      </c>
      <c r="D111" s="11">
        <v>3</v>
      </c>
      <c r="E111" s="11">
        <v>0</v>
      </c>
      <c r="F111" s="11">
        <v>3</v>
      </c>
      <c r="G111" s="11">
        <v>0</v>
      </c>
      <c r="H111" s="11">
        <v>3</v>
      </c>
      <c r="I111" s="11">
        <v>0</v>
      </c>
      <c r="J111" s="11">
        <v>0</v>
      </c>
    </row>
    <row r="112" spans="1:10" x14ac:dyDescent="0.2">
      <c r="A112" s="63">
        <v>2017</v>
      </c>
      <c r="B112" s="65" t="s">
        <v>74</v>
      </c>
      <c r="C112" s="4" t="s">
        <v>26</v>
      </c>
      <c r="D112" s="11">
        <v>1</v>
      </c>
      <c r="E112" s="11">
        <v>1</v>
      </c>
      <c r="F112" s="11">
        <v>0</v>
      </c>
      <c r="G112" s="11">
        <v>0</v>
      </c>
      <c r="H112" s="11">
        <v>1</v>
      </c>
      <c r="I112" s="11">
        <v>0</v>
      </c>
      <c r="J112" s="11">
        <v>0</v>
      </c>
    </row>
    <row r="113" spans="1:10" x14ac:dyDescent="0.2">
      <c r="A113" s="63">
        <v>2017</v>
      </c>
      <c r="B113" s="65" t="s">
        <v>74</v>
      </c>
      <c r="C113" s="86" t="s">
        <v>11</v>
      </c>
      <c r="D113" s="11">
        <v>5</v>
      </c>
      <c r="E113" s="11">
        <v>5</v>
      </c>
      <c r="F113" s="11">
        <v>0</v>
      </c>
      <c r="G113" s="11">
        <v>0</v>
      </c>
      <c r="H113" s="11">
        <v>5</v>
      </c>
      <c r="I113" s="11">
        <v>0</v>
      </c>
      <c r="J113" s="11">
        <v>0</v>
      </c>
    </row>
    <row r="114" spans="1:10" x14ac:dyDescent="0.2">
      <c r="A114" s="63">
        <v>2017</v>
      </c>
      <c r="B114" s="65" t="s">
        <v>74</v>
      </c>
      <c r="C114" s="86" t="s">
        <v>160</v>
      </c>
      <c r="D114" s="11">
        <v>1</v>
      </c>
      <c r="E114" s="11">
        <v>1</v>
      </c>
      <c r="F114" s="11">
        <v>0</v>
      </c>
      <c r="G114" s="11">
        <v>0</v>
      </c>
      <c r="H114" s="11">
        <v>1</v>
      </c>
      <c r="I114" s="11">
        <v>0</v>
      </c>
      <c r="J114" s="11">
        <v>0</v>
      </c>
    </row>
    <row r="115" spans="1:10" x14ac:dyDescent="0.2">
      <c r="A115" s="63">
        <v>2017</v>
      </c>
      <c r="B115" s="65" t="s">
        <v>75</v>
      </c>
      <c r="C115" s="4" t="s">
        <v>170</v>
      </c>
      <c r="D115" s="11">
        <v>1</v>
      </c>
      <c r="E115" s="11">
        <v>1</v>
      </c>
      <c r="F115" s="11">
        <v>0</v>
      </c>
      <c r="G115" s="11">
        <v>0</v>
      </c>
      <c r="H115" s="11">
        <v>1</v>
      </c>
      <c r="I115" s="11">
        <v>0</v>
      </c>
      <c r="J115" s="11">
        <v>0</v>
      </c>
    </row>
    <row r="116" spans="1:10" x14ac:dyDescent="0.2">
      <c r="A116" s="63">
        <v>2017</v>
      </c>
      <c r="B116" s="65" t="s">
        <v>75</v>
      </c>
      <c r="C116" s="4" t="s">
        <v>148</v>
      </c>
      <c r="D116" s="11">
        <v>10</v>
      </c>
      <c r="E116" s="11">
        <v>3</v>
      </c>
      <c r="F116" s="11">
        <v>7</v>
      </c>
      <c r="G116" s="11">
        <v>0</v>
      </c>
      <c r="H116" s="11">
        <v>8</v>
      </c>
      <c r="I116" s="11">
        <v>2</v>
      </c>
      <c r="J116" s="11">
        <v>0</v>
      </c>
    </row>
    <row r="117" spans="1:10" x14ac:dyDescent="0.2">
      <c r="A117" s="63">
        <v>2017</v>
      </c>
      <c r="B117" s="65" t="s">
        <v>75</v>
      </c>
      <c r="C117" s="66" t="s">
        <v>26</v>
      </c>
      <c r="D117" s="11">
        <v>1</v>
      </c>
      <c r="E117" s="11">
        <v>1</v>
      </c>
      <c r="F117" s="11">
        <v>0</v>
      </c>
      <c r="G117" s="11">
        <v>0</v>
      </c>
      <c r="H117" s="11">
        <v>1</v>
      </c>
      <c r="I117" s="11">
        <v>0</v>
      </c>
      <c r="J117" s="11">
        <v>0</v>
      </c>
    </row>
    <row r="118" spans="1:10" x14ac:dyDescent="0.2">
      <c r="A118" s="63">
        <v>2017</v>
      </c>
      <c r="B118" s="65" t="s">
        <v>75</v>
      </c>
      <c r="C118" s="4" t="s">
        <v>160</v>
      </c>
      <c r="D118" s="11">
        <v>3</v>
      </c>
      <c r="E118" s="11">
        <v>3</v>
      </c>
      <c r="F118" s="11">
        <v>0</v>
      </c>
      <c r="G118" s="11">
        <v>0</v>
      </c>
      <c r="H118" s="11">
        <v>3</v>
      </c>
      <c r="I118" s="11">
        <v>0</v>
      </c>
      <c r="J118" s="11">
        <v>0</v>
      </c>
    </row>
    <row r="119" spans="1:10" x14ac:dyDescent="0.2">
      <c r="A119" s="63">
        <v>2017</v>
      </c>
      <c r="B119" s="65" t="s">
        <v>75</v>
      </c>
      <c r="C119" s="4" t="s">
        <v>24</v>
      </c>
      <c r="D119" s="11">
        <v>1</v>
      </c>
      <c r="E119" s="11">
        <v>1</v>
      </c>
      <c r="F119" s="11">
        <v>0</v>
      </c>
      <c r="G119" s="11">
        <v>0</v>
      </c>
      <c r="H119" s="11">
        <v>1</v>
      </c>
      <c r="I119" s="11">
        <v>0</v>
      </c>
      <c r="J119" s="11">
        <v>0</v>
      </c>
    </row>
    <row r="120" spans="1:10" x14ac:dyDescent="0.2">
      <c r="A120" s="11">
        <v>2017</v>
      </c>
      <c r="B120" s="15" t="s">
        <v>76</v>
      </c>
      <c r="C120" s="4" t="s">
        <v>152</v>
      </c>
      <c r="D120" s="11">
        <v>1</v>
      </c>
      <c r="E120" s="11">
        <v>1</v>
      </c>
      <c r="F120" s="11">
        <v>0</v>
      </c>
      <c r="G120" s="11">
        <v>0</v>
      </c>
      <c r="H120" s="11">
        <v>1</v>
      </c>
      <c r="I120" s="11">
        <v>0</v>
      </c>
      <c r="J120" s="11">
        <v>0</v>
      </c>
    </row>
    <row r="121" spans="1:10" x14ac:dyDescent="0.2">
      <c r="A121" s="11">
        <v>2017</v>
      </c>
      <c r="B121" s="15" t="s">
        <v>76</v>
      </c>
      <c r="C121" s="4" t="s">
        <v>10</v>
      </c>
      <c r="D121" s="11">
        <v>10</v>
      </c>
      <c r="E121" s="11">
        <v>6</v>
      </c>
      <c r="F121" s="11">
        <v>4</v>
      </c>
      <c r="G121" s="11">
        <v>0</v>
      </c>
      <c r="H121" s="11">
        <v>9</v>
      </c>
      <c r="I121" s="11">
        <v>1</v>
      </c>
      <c r="J121" s="11">
        <v>0</v>
      </c>
    </row>
    <row r="122" spans="1:10" x14ac:dyDescent="0.2">
      <c r="A122" s="11">
        <v>2017</v>
      </c>
      <c r="B122" s="15" t="s">
        <v>76</v>
      </c>
      <c r="C122" s="4" t="s">
        <v>148</v>
      </c>
      <c r="D122" s="11">
        <v>1</v>
      </c>
      <c r="E122" s="11">
        <v>1</v>
      </c>
      <c r="F122" s="11">
        <v>0</v>
      </c>
      <c r="G122" s="11">
        <v>0</v>
      </c>
      <c r="H122" s="11">
        <v>1</v>
      </c>
      <c r="I122" s="11">
        <v>0</v>
      </c>
      <c r="J122" s="11">
        <v>0</v>
      </c>
    </row>
    <row r="123" spans="1:10" x14ac:dyDescent="0.2">
      <c r="A123" s="11">
        <v>2017</v>
      </c>
      <c r="B123" s="15" t="s">
        <v>76</v>
      </c>
      <c r="C123" s="4" t="s">
        <v>160</v>
      </c>
      <c r="D123" s="11">
        <v>2</v>
      </c>
      <c r="E123" s="11">
        <v>1</v>
      </c>
      <c r="F123" s="11">
        <v>1</v>
      </c>
      <c r="G123" s="11">
        <v>0</v>
      </c>
      <c r="H123" s="11">
        <v>2</v>
      </c>
      <c r="I123" s="11">
        <v>0</v>
      </c>
      <c r="J123" s="11">
        <v>0</v>
      </c>
    </row>
    <row r="124" spans="1:10" x14ac:dyDescent="0.2">
      <c r="A124" s="11">
        <v>2017</v>
      </c>
      <c r="B124" s="15" t="s">
        <v>77</v>
      </c>
      <c r="C124" s="4" t="s">
        <v>152</v>
      </c>
      <c r="D124" s="11">
        <v>1</v>
      </c>
      <c r="E124" s="11">
        <v>1</v>
      </c>
      <c r="F124" s="11">
        <v>0</v>
      </c>
      <c r="G124" s="11">
        <v>0</v>
      </c>
      <c r="H124" s="11">
        <v>1</v>
      </c>
      <c r="I124" s="11">
        <v>0</v>
      </c>
      <c r="J124" s="11">
        <v>0</v>
      </c>
    </row>
    <row r="125" spans="1:10" x14ac:dyDescent="0.2">
      <c r="A125" s="11">
        <v>2017</v>
      </c>
      <c r="B125" s="15" t="s">
        <v>77</v>
      </c>
      <c r="C125" s="4" t="s">
        <v>148</v>
      </c>
      <c r="D125" s="11">
        <v>6</v>
      </c>
      <c r="E125" s="11">
        <v>4</v>
      </c>
      <c r="F125" s="11">
        <v>2</v>
      </c>
      <c r="G125" s="11">
        <v>0</v>
      </c>
      <c r="H125" s="11">
        <v>6</v>
      </c>
      <c r="I125" s="11">
        <v>0</v>
      </c>
      <c r="J125" s="11">
        <v>0</v>
      </c>
    </row>
    <row r="126" spans="1:10" x14ac:dyDescent="0.2">
      <c r="A126" s="11">
        <v>2017</v>
      </c>
      <c r="B126" s="15" t="s">
        <v>77</v>
      </c>
      <c r="C126" s="4" t="s">
        <v>26</v>
      </c>
      <c r="D126" s="11">
        <v>6</v>
      </c>
      <c r="E126" s="11">
        <v>6</v>
      </c>
      <c r="F126" s="11">
        <v>0</v>
      </c>
      <c r="G126" s="11">
        <v>0</v>
      </c>
      <c r="H126" s="11">
        <v>6</v>
      </c>
      <c r="I126" s="11">
        <v>0</v>
      </c>
      <c r="J126" s="11">
        <v>0</v>
      </c>
    </row>
    <row r="127" spans="1:10" x14ac:dyDescent="0.2">
      <c r="A127" s="11">
        <v>2017</v>
      </c>
      <c r="B127" s="15" t="s">
        <v>77</v>
      </c>
      <c r="C127" s="4" t="s">
        <v>160</v>
      </c>
      <c r="D127" s="11">
        <v>1</v>
      </c>
      <c r="E127" s="11">
        <v>1</v>
      </c>
      <c r="F127" s="11">
        <v>0</v>
      </c>
      <c r="G127" s="11">
        <v>0</v>
      </c>
      <c r="H127" s="11">
        <v>1</v>
      </c>
      <c r="I127" s="11">
        <v>0</v>
      </c>
      <c r="J127" s="11">
        <v>0</v>
      </c>
    </row>
    <row r="128" spans="1:10" x14ac:dyDescent="0.2">
      <c r="A128" s="11">
        <v>2017</v>
      </c>
      <c r="B128" s="15" t="s">
        <v>77</v>
      </c>
      <c r="C128" s="4" t="s">
        <v>22</v>
      </c>
      <c r="D128" s="11">
        <v>1</v>
      </c>
      <c r="E128" s="11">
        <v>1</v>
      </c>
      <c r="F128" s="11">
        <v>0</v>
      </c>
      <c r="G128" s="11">
        <v>0</v>
      </c>
      <c r="H128" s="11">
        <v>1</v>
      </c>
      <c r="I128" s="11">
        <v>0</v>
      </c>
      <c r="J128" s="11">
        <v>0</v>
      </c>
    </row>
    <row r="129" spans="1:10" x14ac:dyDescent="0.2">
      <c r="A129" s="70">
        <v>2018</v>
      </c>
      <c r="B129" s="68" t="s">
        <v>66</v>
      </c>
      <c r="C129" s="69" t="s">
        <v>170</v>
      </c>
      <c r="D129" s="70">
        <v>1</v>
      </c>
      <c r="E129" s="70">
        <v>0</v>
      </c>
      <c r="F129" s="70">
        <v>1</v>
      </c>
      <c r="G129" s="70">
        <v>0</v>
      </c>
      <c r="H129" s="70">
        <v>1</v>
      </c>
      <c r="I129" s="70">
        <v>0</v>
      </c>
      <c r="J129" s="70">
        <v>0</v>
      </c>
    </row>
    <row r="130" spans="1:10" x14ac:dyDescent="0.2">
      <c r="A130" s="70">
        <v>2018</v>
      </c>
      <c r="B130" s="68" t="s">
        <v>66</v>
      </c>
      <c r="C130" s="69" t="s">
        <v>160</v>
      </c>
      <c r="D130" s="70">
        <v>1</v>
      </c>
      <c r="E130" s="70">
        <v>0</v>
      </c>
      <c r="F130" s="70">
        <v>1</v>
      </c>
      <c r="G130" s="70">
        <v>0</v>
      </c>
      <c r="H130" s="70">
        <v>1</v>
      </c>
      <c r="I130" s="70">
        <v>0</v>
      </c>
      <c r="J130" s="70">
        <v>0</v>
      </c>
    </row>
    <row r="131" spans="1:10" x14ac:dyDescent="0.2">
      <c r="A131" s="70">
        <v>2018</v>
      </c>
      <c r="B131" s="68" t="s">
        <v>66</v>
      </c>
      <c r="C131" s="69" t="s">
        <v>153</v>
      </c>
      <c r="D131" s="70">
        <v>18</v>
      </c>
      <c r="E131" s="70">
        <v>7</v>
      </c>
      <c r="F131" s="70">
        <v>11</v>
      </c>
      <c r="G131" s="70">
        <v>0</v>
      </c>
      <c r="H131" s="70">
        <v>16</v>
      </c>
      <c r="I131" s="70">
        <v>2</v>
      </c>
      <c r="J131" s="70">
        <v>0</v>
      </c>
    </row>
    <row r="132" spans="1:10" x14ac:dyDescent="0.2">
      <c r="A132" s="70">
        <v>2018</v>
      </c>
      <c r="B132" s="68" t="s">
        <v>67</v>
      </c>
      <c r="C132" s="69" t="s">
        <v>170</v>
      </c>
      <c r="D132" s="70">
        <v>1</v>
      </c>
      <c r="E132" s="70">
        <v>1</v>
      </c>
      <c r="F132" s="70">
        <v>0</v>
      </c>
      <c r="G132" s="70">
        <v>0</v>
      </c>
      <c r="H132" s="70">
        <v>1</v>
      </c>
      <c r="I132" s="70">
        <v>0</v>
      </c>
      <c r="J132" s="70">
        <v>0</v>
      </c>
    </row>
    <row r="133" spans="1:10" x14ac:dyDescent="0.2">
      <c r="A133" s="70">
        <v>2018</v>
      </c>
      <c r="B133" s="68" t="s">
        <v>67</v>
      </c>
      <c r="C133" s="69" t="s">
        <v>148</v>
      </c>
      <c r="D133" s="70">
        <v>2</v>
      </c>
      <c r="E133" s="70">
        <v>2</v>
      </c>
      <c r="F133" s="70">
        <v>0</v>
      </c>
      <c r="G133" s="70">
        <v>0</v>
      </c>
      <c r="H133" s="70">
        <v>2</v>
      </c>
      <c r="I133" s="70">
        <v>0</v>
      </c>
      <c r="J133" s="70">
        <v>0</v>
      </c>
    </row>
    <row r="134" spans="1:10" x14ac:dyDescent="0.2">
      <c r="A134" s="70">
        <v>2018</v>
      </c>
      <c r="B134" s="68" t="s">
        <v>67</v>
      </c>
      <c r="C134" s="69" t="s">
        <v>160</v>
      </c>
      <c r="D134" s="70">
        <v>1</v>
      </c>
      <c r="E134" s="70">
        <v>1</v>
      </c>
      <c r="F134" s="70">
        <v>0</v>
      </c>
      <c r="G134" s="70">
        <v>0</v>
      </c>
      <c r="H134" s="70">
        <v>1</v>
      </c>
      <c r="I134" s="70">
        <v>0</v>
      </c>
      <c r="J134" s="70">
        <v>0</v>
      </c>
    </row>
    <row r="135" spans="1:10" x14ac:dyDescent="0.2">
      <c r="A135" s="70">
        <v>2018</v>
      </c>
      <c r="B135" s="68" t="s">
        <v>68</v>
      </c>
      <c r="C135" s="69" t="s">
        <v>148</v>
      </c>
      <c r="D135" s="70">
        <v>1</v>
      </c>
      <c r="E135" s="70">
        <v>1</v>
      </c>
      <c r="F135" s="70">
        <v>0</v>
      </c>
      <c r="G135" s="70">
        <v>0</v>
      </c>
      <c r="H135" s="70">
        <v>1</v>
      </c>
      <c r="I135" s="70">
        <v>0</v>
      </c>
      <c r="J135" s="70">
        <v>0</v>
      </c>
    </row>
    <row r="136" spans="1:10" x14ac:dyDescent="0.2">
      <c r="A136" s="70">
        <v>2018</v>
      </c>
      <c r="B136" s="68" t="s">
        <v>68</v>
      </c>
      <c r="C136" s="69" t="s">
        <v>26</v>
      </c>
      <c r="D136" s="70">
        <v>1</v>
      </c>
      <c r="E136" s="70">
        <v>1</v>
      </c>
      <c r="F136" s="70">
        <v>0</v>
      </c>
      <c r="G136" s="70">
        <v>0</v>
      </c>
      <c r="H136" s="70">
        <v>0</v>
      </c>
      <c r="I136" s="70">
        <v>1</v>
      </c>
      <c r="J136" s="70">
        <v>0</v>
      </c>
    </row>
    <row r="137" spans="1:10" x14ac:dyDescent="0.2">
      <c r="A137" s="70">
        <v>2018</v>
      </c>
      <c r="B137" s="68" t="s">
        <v>68</v>
      </c>
      <c r="C137" s="69" t="s">
        <v>160</v>
      </c>
      <c r="D137" s="70">
        <v>2</v>
      </c>
      <c r="E137" s="70">
        <v>2</v>
      </c>
      <c r="F137" s="70">
        <v>0</v>
      </c>
      <c r="G137" s="70">
        <v>0</v>
      </c>
      <c r="H137" s="70">
        <v>2</v>
      </c>
      <c r="I137" s="70">
        <v>0</v>
      </c>
      <c r="J137" s="70">
        <v>0</v>
      </c>
    </row>
    <row r="138" spans="1:10" x14ac:dyDescent="0.2">
      <c r="A138" s="70">
        <v>2018</v>
      </c>
      <c r="B138" s="68" t="s">
        <v>68</v>
      </c>
      <c r="C138" s="69" t="s">
        <v>8</v>
      </c>
      <c r="D138" s="70">
        <v>2</v>
      </c>
      <c r="E138" s="70">
        <v>1</v>
      </c>
      <c r="F138" s="70">
        <v>1</v>
      </c>
      <c r="G138" s="70">
        <v>0</v>
      </c>
      <c r="H138" s="70">
        <v>1</v>
      </c>
      <c r="I138" s="70">
        <v>1</v>
      </c>
      <c r="J138" s="70">
        <v>0</v>
      </c>
    </row>
    <row r="139" spans="1:10" x14ac:dyDescent="0.2">
      <c r="A139" s="70">
        <v>2018</v>
      </c>
      <c r="B139" s="68" t="s">
        <v>69</v>
      </c>
      <c r="C139" s="69" t="s">
        <v>174</v>
      </c>
      <c r="D139" s="70">
        <v>1</v>
      </c>
      <c r="E139" s="70">
        <v>0</v>
      </c>
      <c r="F139" s="70">
        <v>0</v>
      </c>
      <c r="G139" s="70">
        <v>1</v>
      </c>
      <c r="H139" s="70">
        <v>0</v>
      </c>
      <c r="I139" s="70">
        <v>0</v>
      </c>
      <c r="J139" s="70">
        <v>0</v>
      </c>
    </row>
    <row r="140" spans="1:10" x14ac:dyDescent="0.2">
      <c r="A140" s="70">
        <v>2018</v>
      </c>
      <c r="B140" s="68" t="s">
        <v>69</v>
      </c>
      <c r="C140" s="69" t="s">
        <v>148</v>
      </c>
      <c r="D140" s="70">
        <v>2</v>
      </c>
      <c r="E140" s="70">
        <v>1</v>
      </c>
      <c r="F140" s="70">
        <v>0</v>
      </c>
      <c r="G140" s="70">
        <v>1</v>
      </c>
      <c r="H140" s="70">
        <v>1</v>
      </c>
      <c r="I140" s="70">
        <v>0</v>
      </c>
      <c r="J140" s="70">
        <v>0</v>
      </c>
    </row>
    <row r="141" spans="1:10" x14ac:dyDescent="0.2">
      <c r="A141" s="70">
        <v>2018</v>
      </c>
      <c r="B141" s="68" t="s">
        <v>69</v>
      </c>
      <c r="C141" s="69" t="s">
        <v>26</v>
      </c>
      <c r="D141" s="70">
        <v>1</v>
      </c>
      <c r="E141" s="70">
        <v>0</v>
      </c>
      <c r="F141" s="70">
        <v>0</v>
      </c>
      <c r="G141" s="70">
        <v>1</v>
      </c>
      <c r="H141" s="70">
        <v>0</v>
      </c>
      <c r="I141" s="70">
        <v>0</v>
      </c>
      <c r="J141" s="70">
        <v>0</v>
      </c>
    </row>
    <row r="142" spans="1:10" x14ac:dyDescent="0.2">
      <c r="A142" s="70">
        <v>2018</v>
      </c>
      <c r="B142" s="68" t="s">
        <v>69</v>
      </c>
      <c r="C142" s="69" t="s">
        <v>15</v>
      </c>
      <c r="D142" s="70">
        <v>13</v>
      </c>
      <c r="E142" s="70">
        <v>8</v>
      </c>
      <c r="F142" s="70">
        <v>5</v>
      </c>
      <c r="G142" s="70">
        <v>0</v>
      </c>
      <c r="H142" s="70">
        <v>0</v>
      </c>
      <c r="I142" s="70">
        <v>0</v>
      </c>
      <c r="J142" s="70">
        <v>0</v>
      </c>
    </row>
    <row r="143" spans="1:10" x14ac:dyDescent="0.2">
      <c r="A143" s="70">
        <v>2018</v>
      </c>
      <c r="B143" s="68" t="s">
        <v>69</v>
      </c>
      <c r="C143" s="69" t="s">
        <v>160</v>
      </c>
      <c r="D143" s="70">
        <v>5</v>
      </c>
      <c r="E143" s="70">
        <v>0</v>
      </c>
      <c r="F143" s="70">
        <v>0</v>
      </c>
      <c r="G143" s="70">
        <v>5</v>
      </c>
      <c r="H143" s="70">
        <v>0</v>
      </c>
      <c r="I143" s="70">
        <v>0</v>
      </c>
      <c r="J143" s="70">
        <v>0</v>
      </c>
    </row>
    <row r="144" spans="1:10" x14ac:dyDescent="0.2">
      <c r="A144" s="70">
        <v>2018</v>
      </c>
      <c r="B144" s="68" t="s">
        <v>69</v>
      </c>
      <c r="C144" s="69" t="s">
        <v>16</v>
      </c>
      <c r="D144" s="70">
        <v>13</v>
      </c>
      <c r="E144" s="70">
        <v>8</v>
      </c>
      <c r="F144" s="70">
        <v>5</v>
      </c>
      <c r="G144" s="70">
        <v>0</v>
      </c>
      <c r="H144" s="70">
        <v>0</v>
      </c>
      <c r="I144" s="70">
        <v>0</v>
      </c>
      <c r="J144" s="70">
        <v>0</v>
      </c>
    </row>
    <row r="145" spans="1:10" x14ac:dyDescent="0.2">
      <c r="A145" s="70">
        <v>2018</v>
      </c>
      <c r="B145" s="68" t="s">
        <v>70</v>
      </c>
      <c r="C145" s="69" t="s">
        <v>177</v>
      </c>
      <c r="D145" s="70">
        <v>7</v>
      </c>
      <c r="E145" s="70">
        <v>3</v>
      </c>
      <c r="F145" s="70">
        <v>4</v>
      </c>
      <c r="G145" s="70">
        <v>0</v>
      </c>
      <c r="H145" s="70">
        <v>7</v>
      </c>
      <c r="I145" s="70">
        <v>0</v>
      </c>
      <c r="J145" s="70">
        <v>0</v>
      </c>
    </row>
    <row r="146" spans="1:10" x14ac:dyDescent="0.2">
      <c r="A146" s="70">
        <v>2018</v>
      </c>
      <c r="B146" s="68" t="s">
        <v>70</v>
      </c>
      <c r="C146" s="69" t="s">
        <v>26</v>
      </c>
      <c r="D146" s="70">
        <v>1</v>
      </c>
      <c r="E146" s="70">
        <v>1</v>
      </c>
      <c r="F146" s="70">
        <v>0</v>
      </c>
      <c r="G146" s="70">
        <v>0</v>
      </c>
      <c r="H146" s="70">
        <v>1</v>
      </c>
      <c r="I146" s="70">
        <v>0</v>
      </c>
      <c r="J146" s="70">
        <v>0</v>
      </c>
    </row>
    <row r="147" spans="1:10" x14ac:dyDescent="0.2">
      <c r="A147" s="70">
        <v>2018</v>
      </c>
      <c r="B147" s="68" t="s">
        <v>70</v>
      </c>
      <c r="C147" s="69" t="s">
        <v>15</v>
      </c>
      <c r="D147" s="70">
        <v>7</v>
      </c>
      <c r="E147" s="70">
        <v>7</v>
      </c>
      <c r="F147" s="70">
        <v>0</v>
      </c>
      <c r="G147" s="70">
        <v>0</v>
      </c>
      <c r="H147" s="70">
        <v>7</v>
      </c>
      <c r="I147" s="70">
        <v>0</v>
      </c>
      <c r="J147" s="70">
        <v>0</v>
      </c>
    </row>
    <row r="148" spans="1:10" x14ac:dyDescent="0.2">
      <c r="A148" s="70">
        <v>2018</v>
      </c>
      <c r="B148" s="68" t="s">
        <v>70</v>
      </c>
      <c r="C148" s="69" t="s">
        <v>11</v>
      </c>
      <c r="D148" s="70">
        <v>13</v>
      </c>
      <c r="E148" s="70">
        <v>8</v>
      </c>
      <c r="F148" s="70">
        <v>5</v>
      </c>
      <c r="G148" s="70">
        <v>0</v>
      </c>
      <c r="H148" s="70">
        <v>13</v>
      </c>
      <c r="I148" s="70">
        <v>0</v>
      </c>
      <c r="J148" s="70">
        <v>0</v>
      </c>
    </row>
    <row r="149" spans="1:10" x14ac:dyDescent="0.2">
      <c r="A149" s="70">
        <v>2018</v>
      </c>
      <c r="B149" s="68" t="s">
        <v>70</v>
      </c>
      <c r="C149" s="69" t="s">
        <v>178</v>
      </c>
      <c r="D149" s="70">
        <v>1</v>
      </c>
      <c r="E149" s="70">
        <v>1</v>
      </c>
      <c r="F149" s="70">
        <v>0</v>
      </c>
      <c r="G149" s="70">
        <v>0</v>
      </c>
      <c r="H149" s="70">
        <v>1</v>
      </c>
      <c r="I149" s="70">
        <v>0</v>
      </c>
      <c r="J149" s="70">
        <v>0</v>
      </c>
    </row>
    <row r="150" spans="1:10" x14ac:dyDescent="0.2">
      <c r="A150" s="70">
        <v>2018</v>
      </c>
      <c r="B150" s="68" t="s">
        <v>70</v>
      </c>
      <c r="C150" s="69" t="s">
        <v>179</v>
      </c>
      <c r="D150" s="70">
        <v>5</v>
      </c>
      <c r="E150" s="70">
        <v>3</v>
      </c>
      <c r="F150" s="70">
        <v>2</v>
      </c>
      <c r="G150" s="70">
        <v>0</v>
      </c>
      <c r="H150" s="70">
        <v>4</v>
      </c>
      <c r="I150" s="70">
        <v>1</v>
      </c>
      <c r="J150" s="70">
        <v>0</v>
      </c>
    </row>
    <row r="151" spans="1:10" x14ac:dyDescent="0.2">
      <c r="A151" s="70">
        <v>2018</v>
      </c>
      <c r="B151" s="68" t="s">
        <v>71</v>
      </c>
      <c r="C151" s="69" t="s">
        <v>177</v>
      </c>
      <c r="D151" s="70">
        <v>98</v>
      </c>
      <c r="E151" s="70">
        <v>84</v>
      </c>
      <c r="F151" s="70">
        <v>14</v>
      </c>
      <c r="G151" s="70">
        <v>0</v>
      </c>
      <c r="H151" s="70">
        <v>7</v>
      </c>
      <c r="I151" s="70">
        <v>91</v>
      </c>
      <c r="J151" s="70">
        <v>0</v>
      </c>
    </row>
    <row r="152" spans="1:10" x14ac:dyDescent="0.2">
      <c r="A152" s="70">
        <v>2018</v>
      </c>
      <c r="B152" s="68" t="s">
        <v>71</v>
      </c>
      <c r="C152" s="69" t="s">
        <v>148</v>
      </c>
      <c r="D152" s="70">
        <v>7</v>
      </c>
      <c r="E152" s="70">
        <v>4</v>
      </c>
      <c r="F152" s="70">
        <v>3</v>
      </c>
      <c r="G152" s="70">
        <v>0</v>
      </c>
      <c r="H152" s="70">
        <v>6</v>
      </c>
      <c r="I152" s="70">
        <v>1</v>
      </c>
      <c r="J152" s="70">
        <v>0</v>
      </c>
    </row>
    <row r="153" spans="1:10" x14ac:dyDescent="0.2">
      <c r="A153" s="70">
        <v>2018</v>
      </c>
      <c r="B153" s="68" t="s">
        <v>71</v>
      </c>
      <c r="C153" s="69" t="s">
        <v>26</v>
      </c>
      <c r="D153" s="70">
        <v>1</v>
      </c>
      <c r="E153" s="70">
        <v>1</v>
      </c>
      <c r="F153" s="70">
        <v>0</v>
      </c>
      <c r="G153" s="70">
        <v>0</v>
      </c>
      <c r="H153" s="70">
        <v>1</v>
      </c>
      <c r="I153" s="70">
        <v>0</v>
      </c>
      <c r="J153" s="70">
        <v>0</v>
      </c>
    </row>
    <row r="154" spans="1:10" x14ac:dyDescent="0.2">
      <c r="A154" s="70">
        <v>2018</v>
      </c>
      <c r="B154" s="68" t="s">
        <v>71</v>
      </c>
      <c r="C154" s="69" t="s">
        <v>11</v>
      </c>
      <c r="D154" s="70">
        <v>1</v>
      </c>
      <c r="E154" s="70">
        <v>0</v>
      </c>
      <c r="F154" s="70">
        <v>1</v>
      </c>
      <c r="G154" s="70">
        <v>0</v>
      </c>
      <c r="H154" s="70">
        <v>1</v>
      </c>
      <c r="I154" s="70">
        <v>0</v>
      </c>
      <c r="J154" s="70">
        <v>0</v>
      </c>
    </row>
    <row r="155" spans="1:10" x14ac:dyDescent="0.2">
      <c r="A155" s="70">
        <v>2018</v>
      </c>
      <c r="B155" s="68" t="s">
        <v>71</v>
      </c>
      <c r="C155" s="69" t="s">
        <v>178</v>
      </c>
      <c r="D155" s="70">
        <v>1</v>
      </c>
      <c r="E155" s="70">
        <v>1</v>
      </c>
      <c r="F155" s="70">
        <v>0</v>
      </c>
      <c r="G155" s="70">
        <v>0</v>
      </c>
      <c r="H155" s="70">
        <v>0</v>
      </c>
      <c r="I155" s="70">
        <v>1</v>
      </c>
      <c r="J155" s="70">
        <v>0</v>
      </c>
    </row>
    <row r="156" spans="1:10" x14ac:dyDescent="0.2">
      <c r="A156" s="70">
        <v>2018</v>
      </c>
      <c r="B156" s="68" t="s">
        <v>71</v>
      </c>
      <c r="C156" s="69" t="s">
        <v>24</v>
      </c>
      <c r="D156" s="70">
        <v>7</v>
      </c>
      <c r="E156" s="70">
        <v>4</v>
      </c>
      <c r="F156" s="70">
        <v>3</v>
      </c>
      <c r="G156" s="70">
        <v>0</v>
      </c>
      <c r="H156" s="70">
        <v>7</v>
      </c>
      <c r="I156" s="70">
        <v>0</v>
      </c>
      <c r="J156" s="70">
        <v>0</v>
      </c>
    </row>
    <row r="157" spans="1:10" x14ac:dyDescent="0.2">
      <c r="A157" s="70">
        <v>2018</v>
      </c>
      <c r="B157" s="68" t="s">
        <v>71</v>
      </c>
      <c r="C157" s="69" t="s">
        <v>179</v>
      </c>
      <c r="D157" s="70">
        <v>4</v>
      </c>
      <c r="E157" s="70">
        <v>3</v>
      </c>
      <c r="F157" s="70">
        <v>1</v>
      </c>
      <c r="G157" s="70">
        <v>0</v>
      </c>
      <c r="H157" s="70">
        <v>4</v>
      </c>
      <c r="I157" s="70">
        <v>0</v>
      </c>
      <c r="J157" s="70">
        <v>0</v>
      </c>
    </row>
    <row r="158" spans="1:10" x14ac:dyDescent="0.2">
      <c r="A158" s="70">
        <v>2018</v>
      </c>
      <c r="B158" s="68" t="s">
        <v>72</v>
      </c>
      <c r="C158" s="69" t="s">
        <v>177</v>
      </c>
      <c r="D158" s="70">
        <v>3</v>
      </c>
      <c r="E158" s="70">
        <v>2</v>
      </c>
      <c r="F158" s="70">
        <v>1</v>
      </c>
      <c r="G158" s="70">
        <v>0</v>
      </c>
      <c r="H158" s="70">
        <v>1</v>
      </c>
      <c r="I158" s="70">
        <v>2</v>
      </c>
      <c r="J158" s="70">
        <v>0</v>
      </c>
    </row>
    <row r="159" spans="1:10" x14ac:dyDescent="0.2">
      <c r="A159" s="70">
        <v>2018</v>
      </c>
      <c r="B159" s="68" t="s">
        <v>72</v>
      </c>
      <c r="C159" s="69" t="s">
        <v>148</v>
      </c>
      <c r="D159" s="70">
        <v>4</v>
      </c>
      <c r="E159" s="70">
        <v>2</v>
      </c>
      <c r="F159" s="70">
        <v>2</v>
      </c>
      <c r="G159" s="70">
        <v>0</v>
      </c>
      <c r="H159" s="70">
        <v>4</v>
      </c>
      <c r="I159" s="70">
        <v>0</v>
      </c>
      <c r="J159" s="70">
        <v>0</v>
      </c>
    </row>
    <row r="160" spans="1:10" x14ac:dyDescent="0.2">
      <c r="A160" s="70">
        <v>2018</v>
      </c>
      <c r="B160" s="68" t="s">
        <v>72</v>
      </c>
      <c r="C160" s="69" t="s">
        <v>179</v>
      </c>
      <c r="D160" s="70">
        <v>1</v>
      </c>
      <c r="E160" s="70">
        <v>1</v>
      </c>
      <c r="F160" s="70">
        <v>0</v>
      </c>
      <c r="G160" s="70">
        <v>0</v>
      </c>
      <c r="H160" s="70">
        <v>1</v>
      </c>
      <c r="I160" s="70">
        <v>0</v>
      </c>
      <c r="J160" s="70">
        <v>0</v>
      </c>
    </row>
    <row r="161" spans="1:10" x14ac:dyDescent="0.2">
      <c r="A161" s="70">
        <v>2018</v>
      </c>
      <c r="B161" s="68" t="s">
        <v>73</v>
      </c>
      <c r="C161" s="69" t="s">
        <v>10</v>
      </c>
      <c r="D161" s="70">
        <v>7</v>
      </c>
      <c r="E161" s="70">
        <v>4</v>
      </c>
      <c r="F161" s="70">
        <v>3</v>
      </c>
      <c r="G161" s="70">
        <v>0</v>
      </c>
      <c r="H161" s="70">
        <v>1</v>
      </c>
      <c r="I161" s="70">
        <v>6</v>
      </c>
      <c r="J161" s="70">
        <v>0</v>
      </c>
    </row>
    <row r="162" spans="1:10" x14ac:dyDescent="0.2">
      <c r="A162" s="70">
        <v>2018</v>
      </c>
      <c r="B162" s="68" t="s">
        <v>73</v>
      </c>
      <c r="C162" s="69" t="s">
        <v>148</v>
      </c>
      <c r="D162" s="70">
        <v>7</v>
      </c>
      <c r="E162" s="70">
        <v>4</v>
      </c>
      <c r="F162" s="70">
        <v>3</v>
      </c>
      <c r="G162" s="70">
        <v>0</v>
      </c>
      <c r="H162" s="70">
        <v>3</v>
      </c>
      <c r="I162" s="70">
        <v>4</v>
      </c>
      <c r="J162" s="70">
        <v>0</v>
      </c>
    </row>
    <row r="163" spans="1:10" x14ac:dyDescent="0.2">
      <c r="A163" s="70">
        <v>2018</v>
      </c>
      <c r="B163" s="68" t="s">
        <v>73</v>
      </c>
      <c r="C163" s="69" t="s">
        <v>11</v>
      </c>
      <c r="D163" s="70">
        <v>14</v>
      </c>
      <c r="E163" s="70">
        <v>4</v>
      </c>
      <c r="F163" s="70">
        <v>10</v>
      </c>
      <c r="G163" s="70">
        <v>0</v>
      </c>
      <c r="H163" s="70">
        <v>14</v>
      </c>
      <c r="I163" s="70">
        <v>0</v>
      </c>
      <c r="J163" s="70">
        <v>0</v>
      </c>
    </row>
    <row r="164" spans="1:10" x14ac:dyDescent="0.2">
      <c r="A164" s="70">
        <v>2018</v>
      </c>
      <c r="B164" s="68" t="s">
        <v>73</v>
      </c>
      <c r="C164" s="69" t="s">
        <v>179</v>
      </c>
      <c r="D164" s="70">
        <v>4</v>
      </c>
      <c r="E164" s="70">
        <v>3</v>
      </c>
      <c r="F164" s="70">
        <v>1</v>
      </c>
      <c r="G164" s="70">
        <v>0</v>
      </c>
      <c r="H164" s="70">
        <v>3</v>
      </c>
      <c r="I164" s="70">
        <v>1</v>
      </c>
      <c r="J164" s="70">
        <v>0</v>
      </c>
    </row>
    <row r="165" spans="1:10" x14ac:dyDescent="0.2">
      <c r="A165" s="70">
        <v>2018</v>
      </c>
      <c r="B165" s="68" t="s">
        <v>74</v>
      </c>
      <c r="C165" s="69" t="s">
        <v>10</v>
      </c>
      <c r="D165" s="70">
        <v>1</v>
      </c>
      <c r="E165" s="70">
        <v>1</v>
      </c>
      <c r="F165" s="70">
        <v>0</v>
      </c>
      <c r="G165" s="70">
        <v>0</v>
      </c>
      <c r="H165" s="70">
        <v>1</v>
      </c>
      <c r="I165" s="70">
        <v>0</v>
      </c>
      <c r="J165" s="70">
        <v>0</v>
      </c>
    </row>
    <row r="166" spans="1:10" x14ac:dyDescent="0.2">
      <c r="A166" s="70">
        <v>2018</v>
      </c>
      <c r="B166" s="68" t="s">
        <v>74</v>
      </c>
      <c r="C166" s="69" t="s">
        <v>148</v>
      </c>
      <c r="D166" s="70">
        <v>9</v>
      </c>
      <c r="E166" s="70">
        <v>3</v>
      </c>
      <c r="F166" s="70">
        <v>6</v>
      </c>
      <c r="G166" s="70">
        <v>0</v>
      </c>
      <c r="H166" s="70">
        <v>9</v>
      </c>
      <c r="I166" s="70">
        <v>0</v>
      </c>
      <c r="J166" s="70">
        <v>0</v>
      </c>
    </row>
    <row r="167" spans="1:10" x14ac:dyDescent="0.2">
      <c r="A167" s="70">
        <v>2018</v>
      </c>
      <c r="B167" s="68" t="s">
        <v>74</v>
      </c>
      <c r="C167" s="69" t="s">
        <v>178</v>
      </c>
      <c r="D167" s="70">
        <v>1</v>
      </c>
      <c r="E167" s="70">
        <v>1</v>
      </c>
      <c r="F167" s="70">
        <v>0</v>
      </c>
      <c r="G167" s="70">
        <v>0</v>
      </c>
      <c r="H167" s="70">
        <v>1</v>
      </c>
      <c r="I167" s="70">
        <v>0</v>
      </c>
      <c r="J167" s="70">
        <v>0</v>
      </c>
    </row>
    <row r="168" spans="1:10" x14ac:dyDescent="0.2">
      <c r="A168" s="70">
        <v>2018</v>
      </c>
      <c r="B168" s="68" t="s">
        <v>75</v>
      </c>
      <c r="C168" s="69" t="s">
        <v>148</v>
      </c>
      <c r="D168" s="70">
        <v>6</v>
      </c>
      <c r="E168" s="70">
        <v>2</v>
      </c>
      <c r="F168" s="70">
        <v>4</v>
      </c>
      <c r="G168" s="70">
        <v>0</v>
      </c>
      <c r="H168" s="70">
        <v>6</v>
      </c>
      <c r="I168" s="70">
        <v>0</v>
      </c>
      <c r="J168" s="70">
        <v>0</v>
      </c>
    </row>
    <row r="169" spans="1:10" x14ac:dyDescent="0.2">
      <c r="A169" s="70">
        <v>2018</v>
      </c>
      <c r="B169" s="68" t="s">
        <v>75</v>
      </c>
      <c r="C169" s="69" t="s">
        <v>26</v>
      </c>
      <c r="D169" s="70">
        <v>1</v>
      </c>
      <c r="E169" s="70">
        <v>1</v>
      </c>
      <c r="F169" s="70">
        <v>0</v>
      </c>
      <c r="G169" s="70">
        <v>0</v>
      </c>
      <c r="H169" s="70">
        <v>1</v>
      </c>
      <c r="I169" s="70">
        <v>0</v>
      </c>
      <c r="J169" s="70">
        <v>0</v>
      </c>
    </row>
    <row r="170" spans="1:10" x14ac:dyDescent="0.2">
      <c r="A170" s="70">
        <v>2018</v>
      </c>
      <c r="B170" s="68" t="s">
        <v>75</v>
      </c>
      <c r="C170" s="69" t="s">
        <v>179</v>
      </c>
      <c r="D170" s="70">
        <v>4</v>
      </c>
      <c r="E170" s="70">
        <v>4</v>
      </c>
      <c r="F170" s="70">
        <v>0</v>
      </c>
      <c r="G170" s="70">
        <v>0</v>
      </c>
      <c r="H170" s="70">
        <v>4</v>
      </c>
      <c r="I170" s="70">
        <v>0</v>
      </c>
      <c r="J170" s="70">
        <v>0</v>
      </c>
    </row>
    <row r="171" spans="1:10" x14ac:dyDescent="0.2">
      <c r="A171" s="70">
        <v>2018</v>
      </c>
      <c r="B171" s="68" t="s">
        <v>76</v>
      </c>
      <c r="C171" s="69" t="s">
        <v>177</v>
      </c>
      <c r="D171" s="70">
        <v>2</v>
      </c>
      <c r="E171" s="70">
        <v>1</v>
      </c>
      <c r="F171" s="70">
        <v>1</v>
      </c>
      <c r="G171" s="70">
        <v>0</v>
      </c>
      <c r="H171" s="70">
        <v>2</v>
      </c>
      <c r="I171" s="70">
        <v>0</v>
      </c>
      <c r="J171" s="70">
        <v>0</v>
      </c>
    </row>
    <row r="172" spans="1:10" x14ac:dyDescent="0.2">
      <c r="A172" s="70">
        <v>2018</v>
      </c>
      <c r="B172" s="68" t="s">
        <v>76</v>
      </c>
      <c r="C172" s="69" t="s">
        <v>10</v>
      </c>
      <c r="D172" s="70">
        <v>10</v>
      </c>
      <c r="E172" s="70">
        <v>3</v>
      </c>
      <c r="F172" s="70">
        <v>7</v>
      </c>
      <c r="G172" s="70">
        <v>0</v>
      </c>
      <c r="H172" s="70">
        <v>9</v>
      </c>
      <c r="I172" s="70">
        <v>1</v>
      </c>
      <c r="J172" s="70">
        <v>0</v>
      </c>
    </row>
    <row r="173" spans="1:10" x14ac:dyDescent="0.2">
      <c r="A173" s="70">
        <v>2018</v>
      </c>
      <c r="B173" s="68" t="s">
        <v>76</v>
      </c>
      <c r="C173" s="69" t="s">
        <v>148</v>
      </c>
      <c r="D173" s="70">
        <v>2</v>
      </c>
      <c r="E173" s="70">
        <v>1</v>
      </c>
      <c r="F173" s="70">
        <v>1</v>
      </c>
      <c r="G173" s="70">
        <v>0</v>
      </c>
      <c r="H173" s="70">
        <v>1</v>
      </c>
      <c r="I173" s="70">
        <v>1</v>
      </c>
      <c r="J173" s="70">
        <v>0</v>
      </c>
    </row>
    <row r="174" spans="1:10" x14ac:dyDescent="0.2">
      <c r="A174" s="70">
        <v>2018</v>
      </c>
      <c r="B174" s="68" t="s">
        <v>76</v>
      </c>
      <c r="C174" s="69" t="s">
        <v>179</v>
      </c>
      <c r="D174" s="70">
        <v>4</v>
      </c>
      <c r="E174" s="70">
        <v>4</v>
      </c>
      <c r="F174" s="70">
        <v>0</v>
      </c>
      <c r="G174" s="70">
        <v>0</v>
      </c>
      <c r="H174" s="70">
        <v>2</v>
      </c>
      <c r="I174" s="70">
        <v>2</v>
      </c>
      <c r="J174" s="70">
        <v>0</v>
      </c>
    </row>
    <row r="175" spans="1:10" x14ac:dyDescent="0.2">
      <c r="A175" s="70">
        <v>2018</v>
      </c>
      <c r="B175" s="68" t="s">
        <v>77</v>
      </c>
      <c r="C175" s="69" t="s">
        <v>177</v>
      </c>
      <c r="D175" s="70">
        <v>1</v>
      </c>
      <c r="E175" s="70">
        <v>1</v>
      </c>
      <c r="F175" s="70">
        <v>0</v>
      </c>
      <c r="G175" s="70">
        <v>0</v>
      </c>
      <c r="H175" s="70">
        <v>0</v>
      </c>
      <c r="I175" s="70">
        <v>1</v>
      </c>
      <c r="J175" s="70">
        <v>0</v>
      </c>
    </row>
    <row r="176" spans="1:10" x14ac:dyDescent="0.2">
      <c r="A176" s="70">
        <v>2018</v>
      </c>
      <c r="B176" s="68" t="s">
        <v>77</v>
      </c>
      <c r="C176" s="69" t="s">
        <v>148</v>
      </c>
      <c r="D176" s="70">
        <v>3</v>
      </c>
      <c r="E176" s="70">
        <v>1</v>
      </c>
      <c r="F176" s="70">
        <v>2</v>
      </c>
      <c r="G176" s="70">
        <v>0</v>
      </c>
      <c r="H176" s="70">
        <v>0</v>
      </c>
      <c r="I176" s="70">
        <v>3</v>
      </c>
      <c r="J176" s="70">
        <v>0</v>
      </c>
    </row>
    <row r="177" spans="1:10" x14ac:dyDescent="0.2">
      <c r="A177" s="70">
        <v>2018</v>
      </c>
      <c r="B177" s="68" t="s">
        <v>77</v>
      </c>
      <c r="C177" s="69" t="s">
        <v>26</v>
      </c>
      <c r="D177" s="70">
        <v>1</v>
      </c>
      <c r="E177" s="70">
        <v>1</v>
      </c>
      <c r="F177" s="70">
        <v>0</v>
      </c>
      <c r="G177" s="70">
        <v>0</v>
      </c>
      <c r="H177" s="70">
        <v>0</v>
      </c>
      <c r="I177" s="70">
        <v>1</v>
      </c>
      <c r="J177" s="70">
        <v>0</v>
      </c>
    </row>
    <row r="178" spans="1:10" x14ac:dyDescent="0.2">
      <c r="A178" s="70">
        <v>2019</v>
      </c>
      <c r="B178" s="68" t="s">
        <v>66</v>
      </c>
      <c r="C178" s="69" t="s">
        <v>177</v>
      </c>
      <c r="D178" s="70">
        <v>1</v>
      </c>
      <c r="E178" s="70">
        <v>0</v>
      </c>
      <c r="F178" s="70">
        <v>1</v>
      </c>
      <c r="G178" s="70">
        <v>0</v>
      </c>
      <c r="H178" s="70">
        <v>1</v>
      </c>
      <c r="I178" s="70">
        <v>0</v>
      </c>
      <c r="J178" s="70">
        <v>0</v>
      </c>
    </row>
    <row r="179" spans="1:10" x14ac:dyDescent="0.2">
      <c r="A179" s="70">
        <v>2019</v>
      </c>
      <c r="B179" s="68" t="s">
        <v>66</v>
      </c>
      <c r="C179" s="69" t="s">
        <v>148</v>
      </c>
      <c r="D179" s="70">
        <v>4</v>
      </c>
      <c r="E179" s="70">
        <v>1</v>
      </c>
      <c r="F179" s="70">
        <v>3</v>
      </c>
      <c r="G179" s="70">
        <v>0</v>
      </c>
      <c r="H179" s="70">
        <v>4</v>
      </c>
      <c r="I179" s="70">
        <v>0</v>
      </c>
      <c r="J179" s="70">
        <v>0</v>
      </c>
    </row>
    <row r="180" spans="1:10" x14ac:dyDescent="0.2">
      <c r="A180" s="70">
        <v>2019</v>
      </c>
      <c r="B180" s="68" t="s">
        <v>66</v>
      </c>
      <c r="C180" s="69" t="s">
        <v>26</v>
      </c>
      <c r="D180" s="70">
        <v>1</v>
      </c>
      <c r="E180" s="70">
        <v>1</v>
      </c>
      <c r="F180" s="70">
        <v>0</v>
      </c>
      <c r="G180" s="70">
        <v>0</v>
      </c>
      <c r="H180" s="70">
        <v>1</v>
      </c>
      <c r="I180" s="70">
        <v>0</v>
      </c>
      <c r="J180" s="70">
        <v>0</v>
      </c>
    </row>
    <row r="181" spans="1:10" x14ac:dyDescent="0.2">
      <c r="A181" s="70">
        <v>2019</v>
      </c>
      <c r="B181" s="68" t="s">
        <v>66</v>
      </c>
      <c r="C181" s="69" t="s">
        <v>179</v>
      </c>
      <c r="D181" s="70">
        <v>1</v>
      </c>
      <c r="E181" s="70">
        <v>1</v>
      </c>
      <c r="F181" s="70">
        <v>0</v>
      </c>
      <c r="G181" s="70">
        <v>0</v>
      </c>
      <c r="H181" s="70">
        <v>1</v>
      </c>
      <c r="I181" s="70">
        <v>0</v>
      </c>
      <c r="J181" s="70">
        <v>0</v>
      </c>
    </row>
    <row r="182" spans="1:10" x14ac:dyDescent="0.2">
      <c r="A182" s="70">
        <v>2019</v>
      </c>
      <c r="B182" s="68" t="s">
        <v>66</v>
      </c>
      <c r="C182" s="69" t="s">
        <v>153</v>
      </c>
      <c r="D182" s="70">
        <v>8</v>
      </c>
      <c r="E182" s="70">
        <v>3</v>
      </c>
      <c r="F182" s="70">
        <v>5</v>
      </c>
      <c r="G182" s="70">
        <v>0</v>
      </c>
      <c r="H182" s="70">
        <v>7</v>
      </c>
      <c r="I182" s="70">
        <v>1</v>
      </c>
      <c r="J182" s="70">
        <v>0</v>
      </c>
    </row>
    <row r="183" spans="1:10" x14ac:dyDescent="0.2">
      <c r="A183" s="70">
        <v>2019</v>
      </c>
      <c r="B183" s="68" t="s">
        <v>67</v>
      </c>
      <c r="C183" s="69" t="s">
        <v>177</v>
      </c>
      <c r="D183" s="70">
        <v>1</v>
      </c>
      <c r="E183" s="70">
        <v>0</v>
      </c>
      <c r="F183" s="70">
        <v>1</v>
      </c>
      <c r="G183" s="70">
        <v>0</v>
      </c>
      <c r="H183" s="70">
        <v>1</v>
      </c>
      <c r="I183" s="70">
        <v>0</v>
      </c>
      <c r="J183" s="70">
        <v>0</v>
      </c>
    </row>
    <row r="184" spans="1:10" x14ac:dyDescent="0.2">
      <c r="A184" s="70">
        <v>2019</v>
      </c>
      <c r="B184" s="68" t="s">
        <v>67</v>
      </c>
      <c r="C184" s="69" t="s">
        <v>148</v>
      </c>
      <c r="D184" s="70">
        <v>1</v>
      </c>
      <c r="E184" s="70">
        <v>0</v>
      </c>
      <c r="F184" s="70">
        <v>1</v>
      </c>
      <c r="G184" s="70">
        <v>0</v>
      </c>
      <c r="H184" s="70">
        <v>1</v>
      </c>
      <c r="I184" s="70">
        <v>0</v>
      </c>
      <c r="J184" s="70">
        <v>0</v>
      </c>
    </row>
    <row r="185" spans="1:10" x14ac:dyDescent="0.2">
      <c r="A185" s="70">
        <v>2019</v>
      </c>
      <c r="B185" s="68" t="s">
        <v>67</v>
      </c>
      <c r="C185" s="69" t="s">
        <v>179</v>
      </c>
      <c r="D185" s="70">
        <v>1</v>
      </c>
      <c r="E185" s="70">
        <v>1</v>
      </c>
      <c r="F185" s="70">
        <v>0</v>
      </c>
      <c r="G185" s="70">
        <v>0</v>
      </c>
      <c r="H185" s="70">
        <v>1</v>
      </c>
      <c r="I185" s="70">
        <v>0</v>
      </c>
      <c r="J185" s="70">
        <v>0</v>
      </c>
    </row>
    <row r="186" spans="1:10" x14ac:dyDescent="0.2">
      <c r="A186" s="70">
        <v>2019</v>
      </c>
      <c r="B186" s="68" t="s">
        <v>67</v>
      </c>
      <c r="C186" s="69" t="s">
        <v>8</v>
      </c>
      <c r="D186" s="70">
        <v>2</v>
      </c>
      <c r="E186" s="70">
        <v>2</v>
      </c>
      <c r="F186" s="70">
        <v>0</v>
      </c>
      <c r="G186" s="70">
        <v>0</v>
      </c>
      <c r="H186" s="70">
        <v>2</v>
      </c>
      <c r="I186" s="70">
        <v>0</v>
      </c>
      <c r="J186" s="70">
        <v>0</v>
      </c>
    </row>
    <row r="187" spans="1:10" x14ac:dyDescent="0.2">
      <c r="A187" s="70">
        <v>2019</v>
      </c>
      <c r="B187" s="68" t="s">
        <v>68</v>
      </c>
      <c r="C187" s="69" t="s">
        <v>148</v>
      </c>
      <c r="D187" s="70">
        <v>2</v>
      </c>
      <c r="E187" s="70">
        <v>1</v>
      </c>
      <c r="F187" s="70">
        <v>1</v>
      </c>
      <c r="G187" s="70">
        <v>0</v>
      </c>
      <c r="H187" s="70">
        <v>1</v>
      </c>
      <c r="I187" s="70">
        <v>1</v>
      </c>
      <c r="J187" s="70">
        <v>0</v>
      </c>
    </row>
    <row r="188" spans="1:10" x14ac:dyDescent="0.2">
      <c r="A188" s="70">
        <v>2019</v>
      </c>
      <c r="B188" s="68" t="s">
        <v>68</v>
      </c>
      <c r="C188" s="69" t="s">
        <v>179</v>
      </c>
      <c r="D188" s="70">
        <v>1</v>
      </c>
      <c r="E188" s="70">
        <v>0</v>
      </c>
      <c r="F188" s="70">
        <v>1</v>
      </c>
      <c r="G188" s="70">
        <v>0</v>
      </c>
      <c r="H188" s="70">
        <v>1</v>
      </c>
      <c r="I188" s="70">
        <v>0</v>
      </c>
      <c r="J188" s="70">
        <v>0</v>
      </c>
    </row>
    <row r="189" spans="1:10" x14ac:dyDescent="0.2">
      <c r="A189" s="70">
        <v>2019</v>
      </c>
      <c r="B189" s="68" t="s">
        <v>69</v>
      </c>
      <c r="C189" s="69" t="s">
        <v>148</v>
      </c>
      <c r="D189" s="70">
        <v>4</v>
      </c>
      <c r="E189" s="70">
        <v>1</v>
      </c>
      <c r="F189" s="70">
        <v>3</v>
      </c>
      <c r="G189" s="70">
        <v>0</v>
      </c>
      <c r="H189" s="70">
        <v>4</v>
      </c>
      <c r="I189" s="70">
        <v>0</v>
      </c>
      <c r="J189" s="70">
        <v>0</v>
      </c>
    </row>
    <row r="190" spans="1:10" x14ac:dyDescent="0.2">
      <c r="A190" s="70">
        <v>2019</v>
      </c>
      <c r="B190" s="68" t="s">
        <v>69</v>
      </c>
      <c r="C190" s="69" t="s">
        <v>15</v>
      </c>
      <c r="D190" s="70">
        <v>12</v>
      </c>
      <c r="E190" s="70">
        <v>2</v>
      </c>
      <c r="F190" s="70">
        <v>10</v>
      </c>
      <c r="G190" s="70">
        <v>0</v>
      </c>
      <c r="H190" s="70">
        <v>11</v>
      </c>
      <c r="I190" s="70">
        <v>1</v>
      </c>
      <c r="J190" s="70">
        <v>0</v>
      </c>
    </row>
    <row r="191" spans="1:10" x14ac:dyDescent="0.2">
      <c r="A191" s="70">
        <v>2019</v>
      </c>
      <c r="B191" s="68" t="s">
        <v>69</v>
      </c>
      <c r="C191" s="69" t="s">
        <v>178</v>
      </c>
      <c r="D191" s="70">
        <v>1</v>
      </c>
      <c r="E191" s="70">
        <v>1</v>
      </c>
      <c r="F191" s="70">
        <v>0</v>
      </c>
      <c r="G191" s="70">
        <v>0</v>
      </c>
      <c r="H191" s="70">
        <v>1</v>
      </c>
      <c r="I191" s="70">
        <v>0</v>
      </c>
      <c r="J191" s="70">
        <v>0</v>
      </c>
    </row>
    <row r="192" spans="1:10" x14ac:dyDescent="0.2">
      <c r="A192" s="70">
        <v>2019</v>
      </c>
      <c r="B192" s="68" t="s">
        <v>69</v>
      </c>
      <c r="C192" s="69" t="s">
        <v>179</v>
      </c>
      <c r="D192" s="70">
        <v>2</v>
      </c>
      <c r="E192" s="70">
        <v>1</v>
      </c>
      <c r="F192" s="70">
        <v>1</v>
      </c>
      <c r="G192" s="70">
        <v>0</v>
      </c>
      <c r="H192" s="70">
        <v>2</v>
      </c>
      <c r="I192" s="70">
        <v>0</v>
      </c>
      <c r="J192" s="70">
        <v>0</v>
      </c>
    </row>
    <row r="193" spans="1:10" x14ac:dyDescent="0.2">
      <c r="A193" s="70">
        <v>2019</v>
      </c>
      <c r="B193" s="68" t="s">
        <v>69</v>
      </c>
      <c r="C193" s="69" t="s">
        <v>8</v>
      </c>
      <c r="D193" s="70">
        <v>1</v>
      </c>
      <c r="E193" s="70">
        <v>1</v>
      </c>
      <c r="F193" s="70">
        <v>0</v>
      </c>
      <c r="G193" s="70">
        <v>0</v>
      </c>
      <c r="H193" s="70">
        <v>1</v>
      </c>
      <c r="I193" s="70">
        <v>0</v>
      </c>
      <c r="J193" s="70">
        <v>0</v>
      </c>
    </row>
    <row r="194" spans="1:10" x14ac:dyDescent="0.2">
      <c r="A194" s="70">
        <v>2019</v>
      </c>
      <c r="B194" s="68" t="s">
        <v>70</v>
      </c>
      <c r="C194" s="69" t="s">
        <v>177</v>
      </c>
      <c r="D194" s="70">
        <v>44</v>
      </c>
      <c r="E194" s="70">
        <v>6</v>
      </c>
      <c r="F194" s="70">
        <v>38</v>
      </c>
      <c r="G194" s="70">
        <v>0</v>
      </c>
      <c r="H194" s="70">
        <v>34</v>
      </c>
      <c r="I194" s="70">
        <v>10</v>
      </c>
      <c r="J194" s="70">
        <v>0</v>
      </c>
    </row>
    <row r="195" spans="1:10" x14ac:dyDescent="0.2">
      <c r="A195" s="70">
        <v>2019</v>
      </c>
      <c r="B195" s="68" t="s">
        <v>70</v>
      </c>
      <c r="C195" s="69" t="s">
        <v>148</v>
      </c>
      <c r="D195" s="70">
        <v>3</v>
      </c>
      <c r="E195" s="70">
        <v>0</v>
      </c>
      <c r="F195" s="70">
        <v>3</v>
      </c>
      <c r="G195" s="70">
        <v>0</v>
      </c>
      <c r="H195" s="70">
        <v>3</v>
      </c>
      <c r="I195" s="70">
        <v>0</v>
      </c>
      <c r="J195" s="70">
        <v>0</v>
      </c>
    </row>
    <row r="196" spans="1:10" x14ac:dyDescent="0.2">
      <c r="A196" s="70">
        <v>2019</v>
      </c>
      <c r="B196" s="68" t="s">
        <v>70</v>
      </c>
      <c r="C196" s="69" t="s">
        <v>26</v>
      </c>
      <c r="D196" s="70">
        <v>1</v>
      </c>
      <c r="E196" s="70">
        <v>1</v>
      </c>
      <c r="F196" s="70">
        <v>0</v>
      </c>
      <c r="G196" s="70">
        <v>0</v>
      </c>
      <c r="H196" s="70">
        <v>1</v>
      </c>
      <c r="I196" s="70">
        <v>0</v>
      </c>
      <c r="J196" s="70">
        <v>0</v>
      </c>
    </row>
    <row r="197" spans="1:10" x14ac:dyDescent="0.2">
      <c r="A197" s="70">
        <v>2019</v>
      </c>
      <c r="B197" s="68" t="s">
        <v>70</v>
      </c>
      <c r="C197" s="69" t="s">
        <v>15</v>
      </c>
      <c r="D197" s="70">
        <v>2</v>
      </c>
      <c r="E197" s="70">
        <v>1</v>
      </c>
      <c r="F197" s="70">
        <v>1</v>
      </c>
      <c r="G197" s="70">
        <v>0</v>
      </c>
      <c r="H197" s="70">
        <v>2</v>
      </c>
      <c r="I197" s="70">
        <v>0</v>
      </c>
      <c r="J197" s="70">
        <v>0</v>
      </c>
    </row>
    <row r="198" spans="1:10" x14ac:dyDescent="0.2">
      <c r="A198" s="70">
        <v>2019</v>
      </c>
      <c r="B198" s="68" t="s">
        <v>70</v>
      </c>
      <c r="C198" s="69" t="s">
        <v>11</v>
      </c>
      <c r="D198" s="70">
        <v>14</v>
      </c>
      <c r="E198" s="70">
        <v>7</v>
      </c>
      <c r="F198" s="70">
        <v>7</v>
      </c>
      <c r="G198" s="70">
        <v>0</v>
      </c>
      <c r="H198" s="70">
        <v>14</v>
      </c>
      <c r="I198" s="70">
        <v>0</v>
      </c>
      <c r="J198" s="70">
        <v>0</v>
      </c>
    </row>
    <row r="199" spans="1:10" x14ac:dyDescent="0.2">
      <c r="A199" s="70">
        <v>2019</v>
      </c>
      <c r="B199" s="68" t="s">
        <v>70</v>
      </c>
      <c r="C199" s="69" t="s">
        <v>17</v>
      </c>
      <c r="D199" s="70">
        <v>1</v>
      </c>
      <c r="E199" s="70">
        <v>0</v>
      </c>
      <c r="F199" s="70">
        <v>1</v>
      </c>
      <c r="G199" s="70">
        <v>0</v>
      </c>
      <c r="H199" s="70">
        <v>1</v>
      </c>
      <c r="I199" s="70">
        <v>0</v>
      </c>
      <c r="J199" s="70">
        <v>0</v>
      </c>
    </row>
    <row r="200" spans="1:10" x14ac:dyDescent="0.2">
      <c r="A200" s="70">
        <v>2019</v>
      </c>
      <c r="B200" s="68" t="s">
        <v>70</v>
      </c>
      <c r="C200" s="69" t="s">
        <v>179</v>
      </c>
      <c r="D200" s="70">
        <v>5</v>
      </c>
      <c r="E200" s="70">
        <v>3</v>
      </c>
      <c r="F200" s="70">
        <v>2</v>
      </c>
      <c r="G200" s="70">
        <v>0</v>
      </c>
      <c r="H200" s="70">
        <v>4</v>
      </c>
      <c r="I200" s="70">
        <v>1</v>
      </c>
      <c r="J200" s="70">
        <v>0</v>
      </c>
    </row>
    <row r="201" spans="1:10" x14ac:dyDescent="0.2">
      <c r="A201" s="70">
        <v>2019</v>
      </c>
      <c r="B201" s="68" t="s">
        <v>70</v>
      </c>
      <c r="C201" s="69" t="s">
        <v>153</v>
      </c>
      <c r="D201" s="70">
        <v>2</v>
      </c>
      <c r="E201" s="70">
        <v>0</v>
      </c>
      <c r="F201" s="70">
        <v>2</v>
      </c>
      <c r="G201" s="70">
        <v>0</v>
      </c>
      <c r="H201" s="70">
        <v>2</v>
      </c>
      <c r="I201" s="70">
        <v>0</v>
      </c>
      <c r="J201" s="70">
        <v>0</v>
      </c>
    </row>
    <row r="202" spans="1:10" x14ac:dyDescent="0.2">
      <c r="A202" s="11">
        <v>2019</v>
      </c>
      <c r="B202" s="15" t="s">
        <v>71</v>
      </c>
      <c r="C202" s="4" t="s">
        <v>148</v>
      </c>
      <c r="D202" s="11">
        <v>5</v>
      </c>
      <c r="E202" s="11">
        <v>1</v>
      </c>
      <c r="F202" s="11">
        <v>4</v>
      </c>
      <c r="G202" s="11">
        <v>0</v>
      </c>
      <c r="H202" s="11">
        <v>5</v>
      </c>
      <c r="I202" s="11">
        <v>0</v>
      </c>
      <c r="J202" s="11">
        <v>0</v>
      </c>
    </row>
    <row r="203" spans="1:10" x14ac:dyDescent="0.2">
      <c r="A203" s="11">
        <v>2019</v>
      </c>
      <c r="B203" s="15" t="s">
        <v>71</v>
      </c>
      <c r="C203" s="4" t="s">
        <v>25</v>
      </c>
      <c r="D203" s="11">
        <v>17</v>
      </c>
      <c r="E203" s="11">
        <v>9</v>
      </c>
      <c r="F203" s="11">
        <v>8</v>
      </c>
      <c r="G203" s="11">
        <v>0</v>
      </c>
      <c r="H203" s="11">
        <v>17</v>
      </c>
      <c r="I203" s="11">
        <v>0</v>
      </c>
      <c r="J203" s="11">
        <v>0</v>
      </c>
    </row>
    <row r="204" spans="1:10" x14ac:dyDescent="0.2">
      <c r="A204" s="11">
        <v>2019</v>
      </c>
      <c r="B204" s="15" t="s">
        <v>71</v>
      </c>
      <c r="C204" s="4" t="s">
        <v>24</v>
      </c>
      <c r="D204" s="11">
        <v>4</v>
      </c>
      <c r="E204" s="11">
        <v>1</v>
      </c>
      <c r="F204" s="11">
        <v>3</v>
      </c>
      <c r="G204" s="11">
        <v>0</v>
      </c>
      <c r="H204" s="11">
        <v>3</v>
      </c>
      <c r="I204" s="11">
        <v>1</v>
      </c>
      <c r="J204" s="11">
        <v>0</v>
      </c>
    </row>
    <row r="205" spans="1:10" x14ac:dyDescent="0.2">
      <c r="A205" s="11">
        <v>2019</v>
      </c>
      <c r="B205" s="15" t="s">
        <v>71</v>
      </c>
      <c r="C205" s="4" t="s">
        <v>153</v>
      </c>
      <c r="D205" s="11">
        <v>1</v>
      </c>
      <c r="E205" s="11">
        <v>0</v>
      </c>
      <c r="F205" s="11">
        <v>1</v>
      </c>
      <c r="G205" s="11">
        <v>0</v>
      </c>
      <c r="H205" s="11">
        <v>1</v>
      </c>
      <c r="I205" s="11">
        <v>0</v>
      </c>
      <c r="J205" s="11">
        <v>0</v>
      </c>
    </row>
    <row r="206" spans="1:10" x14ac:dyDescent="0.2">
      <c r="A206" s="11">
        <v>2019</v>
      </c>
      <c r="B206" s="15" t="s">
        <v>72</v>
      </c>
      <c r="C206" s="4" t="s">
        <v>177</v>
      </c>
      <c r="D206" s="11">
        <v>1</v>
      </c>
      <c r="E206" s="11">
        <v>1</v>
      </c>
      <c r="F206" s="11">
        <v>0</v>
      </c>
      <c r="G206" s="11">
        <v>0</v>
      </c>
      <c r="H206" s="11">
        <v>1</v>
      </c>
      <c r="I206" s="11">
        <v>0</v>
      </c>
      <c r="J206" s="11">
        <v>0</v>
      </c>
    </row>
    <row r="207" spans="1:10" x14ac:dyDescent="0.2">
      <c r="A207" s="11">
        <v>2019</v>
      </c>
      <c r="B207" s="15" t="s">
        <v>72</v>
      </c>
      <c r="C207" s="4" t="s">
        <v>148</v>
      </c>
      <c r="D207" s="11">
        <v>4</v>
      </c>
      <c r="E207" s="11">
        <v>1</v>
      </c>
      <c r="F207" s="11">
        <v>3</v>
      </c>
      <c r="G207" s="11">
        <v>0</v>
      </c>
      <c r="H207" s="11">
        <v>4</v>
      </c>
      <c r="I207" s="11">
        <v>0</v>
      </c>
      <c r="J207" s="11">
        <v>0</v>
      </c>
    </row>
    <row r="208" spans="1:10" x14ac:dyDescent="0.2">
      <c r="A208" s="11">
        <v>2019</v>
      </c>
      <c r="B208" s="15" t="s">
        <v>72</v>
      </c>
      <c r="C208" s="4" t="s">
        <v>179</v>
      </c>
      <c r="D208" s="11">
        <v>1</v>
      </c>
      <c r="E208" s="11">
        <v>1</v>
      </c>
      <c r="F208" s="11">
        <v>0</v>
      </c>
      <c r="G208" s="11">
        <v>0</v>
      </c>
      <c r="H208" s="11">
        <v>1</v>
      </c>
      <c r="I208" s="11">
        <v>0</v>
      </c>
      <c r="J208" s="11">
        <v>0</v>
      </c>
    </row>
    <row r="209" spans="1:10" x14ac:dyDescent="0.2">
      <c r="A209" s="77">
        <v>2019</v>
      </c>
      <c r="B209" s="75" t="s">
        <v>73</v>
      </c>
      <c r="C209" s="76" t="s">
        <v>182</v>
      </c>
      <c r="D209" s="77">
        <v>22</v>
      </c>
      <c r="E209" s="77">
        <v>16</v>
      </c>
      <c r="F209" s="77">
        <v>6</v>
      </c>
      <c r="G209" s="77">
        <v>0</v>
      </c>
      <c r="H209" s="77">
        <v>5</v>
      </c>
      <c r="I209" s="77">
        <v>17</v>
      </c>
      <c r="J209" s="77">
        <v>0</v>
      </c>
    </row>
    <row r="210" spans="1:10" x14ac:dyDescent="0.2">
      <c r="A210" s="77">
        <v>2019</v>
      </c>
      <c r="B210" s="75" t="s">
        <v>73</v>
      </c>
      <c r="C210" s="76" t="s">
        <v>177</v>
      </c>
      <c r="D210" s="77">
        <v>2</v>
      </c>
      <c r="E210" s="77">
        <v>2</v>
      </c>
      <c r="F210" s="77">
        <v>0</v>
      </c>
      <c r="G210" s="77">
        <v>0</v>
      </c>
      <c r="H210" s="77">
        <v>1</v>
      </c>
      <c r="I210" s="77">
        <v>1</v>
      </c>
      <c r="J210" s="77">
        <v>0</v>
      </c>
    </row>
    <row r="211" spans="1:10" x14ac:dyDescent="0.2">
      <c r="A211" s="77">
        <v>2019</v>
      </c>
      <c r="B211" s="75" t="s">
        <v>73</v>
      </c>
      <c r="C211" s="76" t="s">
        <v>148</v>
      </c>
      <c r="D211" s="77">
        <v>4</v>
      </c>
      <c r="E211" s="77">
        <v>1</v>
      </c>
      <c r="F211" s="77">
        <v>3</v>
      </c>
      <c r="G211" s="77">
        <v>0</v>
      </c>
      <c r="H211" s="77">
        <v>4</v>
      </c>
      <c r="I211" s="77">
        <v>0</v>
      </c>
      <c r="J211" s="77">
        <v>0</v>
      </c>
    </row>
    <row r="212" spans="1:10" x14ac:dyDescent="0.2">
      <c r="A212" s="77">
        <v>2019</v>
      </c>
      <c r="B212" s="75" t="s">
        <v>73</v>
      </c>
      <c r="C212" s="76" t="s">
        <v>11</v>
      </c>
      <c r="D212" s="77">
        <v>11</v>
      </c>
      <c r="E212" s="77">
        <v>7</v>
      </c>
      <c r="F212" s="77">
        <v>4</v>
      </c>
      <c r="G212" s="77">
        <v>0</v>
      </c>
      <c r="H212" s="77">
        <v>10</v>
      </c>
      <c r="I212" s="77">
        <v>1</v>
      </c>
      <c r="J212" s="77">
        <v>0</v>
      </c>
    </row>
    <row r="213" spans="1:10" x14ac:dyDescent="0.2">
      <c r="A213" s="77">
        <v>2019</v>
      </c>
      <c r="B213" s="75" t="s">
        <v>73</v>
      </c>
      <c r="C213" s="76" t="s">
        <v>179</v>
      </c>
      <c r="D213" s="77">
        <v>2</v>
      </c>
      <c r="E213" s="77">
        <v>2</v>
      </c>
      <c r="F213" s="77">
        <v>0</v>
      </c>
      <c r="G213" s="77">
        <v>0</v>
      </c>
      <c r="H213" s="77">
        <v>2</v>
      </c>
      <c r="I213" s="77">
        <v>0</v>
      </c>
      <c r="J213" s="77">
        <v>0</v>
      </c>
    </row>
    <row r="214" spans="1:10" x14ac:dyDescent="0.2">
      <c r="A214" s="78">
        <v>2019</v>
      </c>
      <c r="B214" s="79" t="s">
        <v>74</v>
      </c>
      <c r="C214" s="87" t="s">
        <v>148</v>
      </c>
      <c r="D214" s="78">
        <v>4</v>
      </c>
      <c r="E214" s="78">
        <v>3</v>
      </c>
      <c r="F214" s="78">
        <v>1</v>
      </c>
      <c r="G214" s="78">
        <v>0</v>
      </c>
      <c r="H214" s="78">
        <v>4</v>
      </c>
      <c r="I214" s="78">
        <v>0</v>
      </c>
      <c r="J214" s="78">
        <v>0</v>
      </c>
    </row>
    <row r="215" spans="1:10" x14ac:dyDescent="0.2">
      <c r="A215" s="78">
        <v>2019</v>
      </c>
      <c r="B215" s="79" t="s">
        <v>74</v>
      </c>
      <c r="C215" s="87" t="s">
        <v>179</v>
      </c>
      <c r="D215" s="78">
        <v>1</v>
      </c>
      <c r="E215" s="78">
        <v>0</v>
      </c>
      <c r="F215" s="78">
        <v>1</v>
      </c>
      <c r="G215" s="78">
        <v>0</v>
      </c>
      <c r="H215" s="78">
        <v>1</v>
      </c>
      <c r="I215" s="78">
        <v>0</v>
      </c>
      <c r="J215" s="78">
        <v>0</v>
      </c>
    </row>
    <row r="216" spans="1:10" x14ac:dyDescent="0.2">
      <c r="A216" s="78">
        <v>2019</v>
      </c>
      <c r="B216" s="79" t="s">
        <v>74</v>
      </c>
      <c r="C216" s="87" t="s">
        <v>22</v>
      </c>
      <c r="D216" s="78">
        <v>1</v>
      </c>
      <c r="E216" s="78">
        <v>1</v>
      </c>
      <c r="F216" s="78">
        <v>0</v>
      </c>
      <c r="G216" s="78">
        <v>0</v>
      </c>
      <c r="H216" s="78">
        <v>1</v>
      </c>
      <c r="I216" s="78">
        <v>0</v>
      </c>
      <c r="J216" s="78">
        <v>0</v>
      </c>
    </row>
    <row r="217" spans="1:10" x14ac:dyDescent="0.2">
      <c r="A217" s="11">
        <v>2019</v>
      </c>
      <c r="B217" s="15" t="s">
        <v>75</v>
      </c>
      <c r="C217" s="4" t="s">
        <v>148</v>
      </c>
      <c r="D217" s="11">
        <v>6</v>
      </c>
      <c r="E217" s="11">
        <v>2</v>
      </c>
      <c r="F217" s="11">
        <v>4</v>
      </c>
      <c r="G217" s="11">
        <v>0</v>
      </c>
      <c r="H217" s="11">
        <v>6</v>
      </c>
      <c r="I217" s="11">
        <v>0</v>
      </c>
      <c r="J217" s="11">
        <v>0</v>
      </c>
    </row>
    <row r="218" spans="1:10" x14ac:dyDescent="0.2">
      <c r="A218" s="11">
        <v>2019</v>
      </c>
      <c r="B218" s="15" t="s">
        <v>75</v>
      </c>
      <c r="C218" s="4" t="s">
        <v>179</v>
      </c>
      <c r="D218" s="11">
        <v>1</v>
      </c>
      <c r="E218" s="11">
        <v>1</v>
      </c>
      <c r="F218" s="11">
        <v>0</v>
      </c>
      <c r="G218" s="11">
        <v>0</v>
      </c>
      <c r="H218" s="11">
        <v>1</v>
      </c>
      <c r="I218" s="11">
        <v>0</v>
      </c>
      <c r="J218" s="11">
        <v>0</v>
      </c>
    </row>
    <row r="219" spans="1:10" x14ac:dyDescent="0.2">
      <c r="A219" s="11">
        <v>2019</v>
      </c>
      <c r="B219" s="15" t="s">
        <v>76</v>
      </c>
      <c r="C219" s="4" t="s">
        <v>177</v>
      </c>
      <c r="D219" s="11">
        <v>1</v>
      </c>
      <c r="E219" s="11">
        <v>1</v>
      </c>
      <c r="F219" s="11">
        <v>0</v>
      </c>
      <c r="G219" s="11">
        <v>0</v>
      </c>
      <c r="H219" s="11">
        <v>1</v>
      </c>
      <c r="I219" s="11">
        <v>0</v>
      </c>
      <c r="J219" s="11">
        <v>0</v>
      </c>
    </row>
    <row r="220" spans="1:10" x14ac:dyDescent="0.2">
      <c r="A220" s="11">
        <v>2019</v>
      </c>
      <c r="B220" s="15" t="s">
        <v>76</v>
      </c>
      <c r="C220" s="4" t="s">
        <v>179</v>
      </c>
      <c r="D220" s="11">
        <v>1</v>
      </c>
      <c r="E220" s="11">
        <v>1</v>
      </c>
      <c r="F220" s="11">
        <v>0</v>
      </c>
      <c r="G220" s="11">
        <v>0</v>
      </c>
      <c r="H220" s="11">
        <v>1</v>
      </c>
      <c r="I220" s="11">
        <v>0</v>
      </c>
      <c r="J220" s="11">
        <v>0</v>
      </c>
    </row>
    <row r="221" spans="1:10" x14ac:dyDescent="0.2">
      <c r="A221" s="11">
        <v>2019</v>
      </c>
      <c r="B221" s="15" t="s">
        <v>76</v>
      </c>
      <c r="C221" s="4" t="s">
        <v>22</v>
      </c>
      <c r="D221" s="11">
        <v>1</v>
      </c>
      <c r="E221" s="11">
        <v>0</v>
      </c>
      <c r="F221" s="11">
        <v>1</v>
      </c>
      <c r="G221" s="11">
        <v>0</v>
      </c>
      <c r="H221" s="11">
        <v>1</v>
      </c>
      <c r="I221" s="11">
        <v>0</v>
      </c>
      <c r="J221" s="11">
        <v>0</v>
      </c>
    </row>
    <row r="222" spans="1:10" x14ac:dyDescent="0.2">
      <c r="A222" s="11">
        <v>2019</v>
      </c>
      <c r="B222" s="15" t="s">
        <v>76</v>
      </c>
      <c r="C222" s="83" t="s">
        <v>184</v>
      </c>
      <c r="D222" s="84">
        <v>4</v>
      </c>
      <c r="E222" s="84">
        <v>4</v>
      </c>
      <c r="F222" s="84">
        <v>0</v>
      </c>
      <c r="G222" s="84">
        <v>0</v>
      </c>
      <c r="H222" s="84">
        <v>4</v>
      </c>
      <c r="I222" s="84">
        <v>0</v>
      </c>
      <c r="J222" s="84">
        <v>0</v>
      </c>
    </row>
    <row r="223" spans="1:10" x14ac:dyDescent="0.2">
      <c r="A223" s="11">
        <v>2019</v>
      </c>
      <c r="B223" s="15" t="s">
        <v>76</v>
      </c>
      <c r="C223" s="83" t="s">
        <v>11</v>
      </c>
      <c r="D223" s="84">
        <v>5</v>
      </c>
      <c r="E223" s="84">
        <v>3</v>
      </c>
      <c r="F223" s="84">
        <v>2</v>
      </c>
      <c r="G223" s="84">
        <v>0</v>
      </c>
      <c r="H223" s="84">
        <v>4</v>
      </c>
      <c r="I223" s="84">
        <v>1</v>
      </c>
      <c r="J223" s="84">
        <v>0</v>
      </c>
    </row>
    <row r="224" spans="1:10" x14ac:dyDescent="0.2">
      <c r="A224" s="84">
        <v>2019</v>
      </c>
      <c r="B224" s="82" t="s">
        <v>77</v>
      </c>
      <c r="C224" s="83" t="s">
        <v>148</v>
      </c>
      <c r="D224" s="84">
        <v>4</v>
      </c>
      <c r="E224" s="84">
        <v>1</v>
      </c>
      <c r="F224" s="84">
        <v>3</v>
      </c>
      <c r="G224" s="84">
        <v>0</v>
      </c>
      <c r="H224" s="84">
        <v>4</v>
      </c>
      <c r="I224" s="84">
        <v>0</v>
      </c>
      <c r="J224" s="84">
        <v>0</v>
      </c>
    </row>
    <row r="225" spans="1:10" x14ac:dyDescent="0.2">
      <c r="A225" s="84">
        <v>2019</v>
      </c>
      <c r="B225" s="82" t="s">
        <v>77</v>
      </c>
      <c r="C225" s="83" t="s">
        <v>179</v>
      </c>
      <c r="D225" s="84">
        <v>3</v>
      </c>
      <c r="E225" s="84">
        <v>3</v>
      </c>
      <c r="F225" s="84">
        <v>0</v>
      </c>
      <c r="G225" s="84">
        <v>0</v>
      </c>
      <c r="H225" s="84">
        <v>2</v>
      </c>
      <c r="I225" s="84">
        <v>1</v>
      </c>
      <c r="J225" s="84">
        <v>0</v>
      </c>
    </row>
    <row r="226" spans="1:10" x14ac:dyDescent="0.2">
      <c r="A226" s="84">
        <v>2020</v>
      </c>
      <c r="B226" s="82" t="s">
        <v>66</v>
      </c>
      <c r="C226" s="83" t="s">
        <v>148</v>
      </c>
      <c r="D226" s="84">
        <v>2</v>
      </c>
      <c r="E226" s="84">
        <v>0</v>
      </c>
      <c r="F226" s="84">
        <v>2</v>
      </c>
      <c r="G226" s="84">
        <v>0</v>
      </c>
      <c r="H226" s="84">
        <v>2</v>
      </c>
      <c r="I226" s="84">
        <v>0</v>
      </c>
      <c r="J226" s="84">
        <v>0</v>
      </c>
    </row>
    <row r="227" spans="1:10" x14ac:dyDescent="0.2">
      <c r="A227" s="84">
        <v>2020</v>
      </c>
      <c r="B227" s="82" t="s">
        <v>66</v>
      </c>
      <c r="C227" s="83" t="s">
        <v>153</v>
      </c>
      <c r="D227" s="84">
        <v>15</v>
      </c>
      <c r="E227" s="84">
        <v>5</v>
      </c>
      <c r="F227" s="84">
        <v>10</v>
      </c>
      <c r="G227" s="84">
        <v>0</v>
      </c>
      <c r="H227" s="84">
        <v>11</v>
      </c>
      <c r="I227" s="84">
        <v>4</v>
      </c>
      <c r="J227" s="84">
        <v>0</v>
      </c>
    </row>
    <row r="228" spans="1:10" x14ac:dyDescent="0.2">
      <c r="A228" s="84">
        <v>2020</v>
      </c>
      <c r="B228" s="82" t="s">
        <v>66</v>
      </c>
      <c r="C228" s="83" t="s">
        <v>179</v>
      </c>
      <c r="D228" s="84">
        <v>1</v>
      </c>
      <c r="E228" s="84">
        <v>0</v>
      </c>
      <c r="F228" s="84">
        <v>1</v>
      </c>
      <c r="G228" s="84">
        <v>0</v>
      </c>
      <c r="H228" s="84">
        <v>1</v>
      </c>
      <c r="I228" s="84">
        <v>0</v>
      </c>
      <c r="J228" s="84">
        <v>0</v>
      </c>
    </row>
    <row r="229" spans="1:10" x14ac:dyDescent="0.2">
      <c r="A229" s="84">
        <v>2020</v>
      </c>
      <c r="B229" s="82" t="s">
        <v>67</v>
      </c>
      <c r="C229" s="83" t="s">
        <v>179</v>
      </c>
      <c r="D229" s="84">
        <v>1</v>
      </c>
      <c r="E229" s="84">
        <v>1</v>
      </c>
      <c r="F229" s="84">
        <v>0</v>
      </c>
      <c r="G229" s="84">
        <v>0</v>
      </c>
      <c r="H229" s="84">
        <v>1</v>
      </c>
      <c r="I229" s="84">
        <v>0</v>
      </c>
      <c r="J229" s="84">
        <v>0</v>
      </c>
    </row>
    <row r="230" spans="1:10" x14ac:dyDescent="0.2">
      <c r="A230" s="84">
        <v>2020</v>
      </c>
      <c r="B230" s="82" t="s">
        <v>68</v>
      </c>
      <c r="C230" s="83" t="s">
        <v>148</v>
      </c>
      <c r="D230" s="84">
        <v>3</v>
      </c>
      <c r="E230" s="84">
        <v>0</v>
      </c>
      <c r="F230" s="84">
        <v>3</v>
      </c>
      <c r="G230" s="84">
        <v>0</v>
      </c>
      <c r="H230" s="84">
        <v>0</v>
      </c>
      <c r="I230" s="84">
        <v>3</v>
      </c>
      <c r="J230" s="84">
        <v>0</v>
      </c>
    </row>
    <row r="231" spans="1:10" x14ac:dyDescent="0.2">
      <c r="A231" s="84">
        <v>2020</v>
      </c>
      <c r="B231" s="82" t="s">
        <v>68</v>
      </c>
      <c r="C231" s="83" t="s">
        <v>179</v>
      </c>
      <c r="D231" s="84">
        <v>5</v>
      </c>
      <c r="E231" s="84">
        <v>5</v>
      </c>
      <c r="F231" s="84">
        <v>0</v>
      </c>
      <c r="G231" s="84">
        <v>0</v>
      </c>
      <c r="H231" s="84">
        <v>0</v>
      </c>
      <c r="I231" s="84">
        <v>5</v>
      </c>
      <c r="J231" s="84">
        <v>0</v>
      </c>
    </row>
    <row r="232" spans="1:10" x14ac:dyDescent="0.2">
      <c r="A232" s="84">
        <v>2020</v>
      </c>
      <c r="B232" s="82" t="s">
        <v>69</v>
      </c>
      <c r="C232" s="83" t="s">
        <v>179</v>
      </c>
      <c r="D232" s="84">
        <v>3</v>
      </c>
      <c r="E232" s="84">
        <v>1</v>
      </c>
      <c r="F232" s="84">
        <v>2</v>
      </c>
      <c r="G232" s="84">
        <v>0</v>
      </c>
      <c r="H232" s="84">
        <v>1</v>
      </c>
      <c r="I232" s="84">
        <v>2</v>
      </c>
      <c r="J232" s="84">
        <v>0</v>
      </c>
    </row>
    <row r="233" spans="1:10" x14ac:dyDescent="0.2">
      <c r="A233" s="84">
        <v>2020</v>
      </c>
      <c r="B233" s="82" t="s">
        <v>70</v>
      </c>
      <c r="C233" s="83" t="s">
        <v>177</v>
      </c>
      <c r="D233" s="84">
        <v>29</v>
      </c>
      <c r="E233" s="84">
        <v>25</v>
      </c>
      <c r="F233" s="84">
        <v>4</v>
      </c>
      <c r="G233" s="84">
        <v>0</v>
      </c>
      <c r="H233" s="84">
        <v>21</v>
      </c>
      <c r="I233" s="84">
        <v>8</v>
      </c>
      <c r="J233" s="84">
        <v>0</v>
      </c>
    </row>
    <row r="234" spans="1:10" x14ac:dyDescent="0.2">
      <c r="A234" s="84">
        <v>2020</v>
      </c>
      <c r="B234" s="82" t="s">
        <v>70</v>
      </c>
      <c r="C234" s="83" t="s">
        <v>179</v>
      </c>
      <c r="D234" s="84">
        <v>1</v>
      </c>
      <c r="E234" s="84">
        <v>0</v>
      </c>
      <c r="F234" s="84">
        <v>1</v>
      </c>
      <c r="G234" s="84">
        <v>0</v>
      </c>
      <c r="H234" s="84">
        <v>1</v>
      </c>
      <c r="I234" s="84">
        <v>0</v>
      </c>
      <c r="J234" s="84">
        <v>0</v>
      </c>
    </row>
    <row r="235" spans="1:10" x14ac:dyDescent="0.2">
      <c r="A235" s="84">
        <v>2020</v>
      </c>
      <c r="B235" s="82" t="s">
        <v>71</v>
      </c>
      <c r="C235" s="83" t="s">
        <v>148</v>
      </c>
      <c r="D235" s="84">
        <v>4</v>
      </c>
      <c r="E235" s="84">
        <v>2</v>
      </c>
      <c r="F235" s="84">
        <v>2</v>
      </c>
      <c r="G235" s="84">
        <v>0</v>
      </c>
      <c r="H235" s="84">
        <v>4</v>
      </c>
      <c r="I235" s="84">
        <v>0</v>
      </c>
      <c r="J235" s="84">
        <v>0</v>
      </c>
    </row>
    <row r="236" spans="1:10" x14ac:dyDescent="0.2">
      <c r="A236" s="84">
        <v>2020</v>
      </c>
      <c r="B236" s="82" t="s">
        <v>71</v>
      </c>
      <c r="C236" s="83" t="s">
        <v>16</v>
      </c>
      <c r="D236" s="84">
        <v>7</v>
      </c>
      <c r="E236" s="84">
        <v>4</v>
      </c>
      <c r="F236" s="84">
        <v>3</v>
      </c>
      <c r="G236" s="84">
        <v>0</v>
      </c>
      <c r="H236" s="84">
        <v>5</v>
      </c>
      <c r="I236" s="84">
        <v>2</v>
      </c>
      <c r="J236" s="84">
        <v>0</v>
      </c>
    </row>
    <row r="237" spans="1:10" x14ac:dyDescent="0.2">
      <c r="A237" s="84">
        <v>2020</v>
      </c>
      <c r="B237" s="82" t="s">
        <v>72</v>
      </c>
      <c r="C237" s="83" t="s">
        <v>25</v>
      </c>
      <c r="D237" s="84">
        <v>1</v>
      </c>
      <c r="E237" s="84">
        <v>1</v>
      </c>
      <c r="F237" s="84">
        <v>0</v>
      </c>
      <c r="G237" s="84">
        <v>0</v>
      </c>
      <c r="H237" s="84">
        <v>1</v>
      </c>
      <c r="I237" s="84">
        <v>0</v>
      </c>
      <c r="J237" s="84">
        <v>0</v>
      </c>
    </row>
    <row r="238" spans="1:10" x14ac:dyDescent="0.2">
      <c r="A238" s="84">
        <v>2020</v>
      </c>
      <c r="B238" s="82" t="s">
        <v>72</v>
      </c>
      <c r="C238" s="83" t="s">
        <v>11</v>
      </c>
      <c r="D238" s="84">
        <v>9</v>
      </c>
      <c r="E238" s="84">
        <v>4</v>
      </c>
      <c r="F238" s="84">
        <v>5</v>
      </c>
      <c r="G238" s="84">
        <v>0</v>
      </c>
      <c r="H238" s="84">
        <v>9</v>
      </c>
      <c r="I238" s="84">
        <v>0</v>
      </c>
      <c r="J238" s="84">
        <v>0</v>
      </c>
    </row>
    <row r="239" spans="1:10" x14ac:dyDescent="0.2">
      <c r="A239" s="84">
        <v>2020</v>
      </c>
      <c r="B239" s="82" t="s">
        <v>73</v>
      </c>
      <c r="C239" s="83" t="s">
        <v>185</v>
      </c>
      <c r="D239" s="84">
        <v>1</v>
      </c>
      <c r="E239" s="84">
        <v>1</v>
      </c>
      <c r="F239" s="84">
        <v>0</v>
      </c>
      <c r="G239" s="84">
        <v>0</v>
      </c>
      <c r="H239" s="84">
        <v>1</v>
      </c>
      <c r="I239" s="84">
        <v>0</v>
      </c>
      <c r="J239" s="84">
        <v>0</v>
      </c>
    </row>
    <row r="240" spans="1:10" x14ac:dyDescent="0.2">
      <c r="A240" s="84">
        <v>2020</v>
      </c>
      <c r="B240" s="82" t="s">
        <v>73</v>
      </c>
      <c r="C240" s="83" t="s">
        <v>25</v>
      </c>
      <c r="D240" s="84">
        <v>13</v>
      </c>
      <c r="E240" s="84">
        <v>10</v>
      </c>
      <c r="F240" s="84">
        <v>3</v>
      </c>
      <c r="G240" s="84">
        <v>0</v>
      </c>
      <c r="H240" s="84">
        <v>12</v>
      </c>
      <c r="I240" s="84">
        <v>0</v>
      </c>
      <c r="J240" s="84">
        <v>0</v>
      </c>
    </row>
    <row r="241" spans="1:10" x14ac:dyDescent="0.2">
      <c r="A241" s="84">
        <v>2020</v>
      </c>
      <c r="B241" s="82" t="s">
        <v>73</v>
      </c>
      <c r="C241" s="83" t="s">
        <v>24</v>
      </c>
      <c r="D241" s="84">
        <v>5</v>
      </c>
      <c r="E241" s="84">
        <v>4</v>
      </c>
      <c r="F241" s="84">
        <v>1</v>
      </c>
      <c r="G241" s="84">
        <v>0</v>
      </c>
      <c r="H241" s="84">
        <v>5</v>
      </c>
      <c r="I241" s="84">
        <v>0</v>
      </c>
      <c r="J241" s="84">
        <v>0</v>
      </c>
    </row>
    <row r="242" spans="1:10" x14ac:dyDescent="0.2">
      <c r="A242" s="84">
        <v>2020</v>
      </c>
      <c r="B242" s="82" t="s">
        <v>74</v>
      </c>
      <c r="C242" s="83" t="s">
        <v>177</v>
      </c>
      <c r="D242" s="84">
        <v>11</v>
      </c>
      <c r="E242" s="84">
        <v>9</v>
      </c>
      <c r="F242" s="84">
        <v>2</v>
      </c>
      <c r="G242" s="84">
        <v>0</v>
      </c>
      <c r="H242" s="84">
        <v>10</v>
      </c>
      <c r="I242" s="84">
        <v>1</v>
      </c>
      <c r="J242" s="84">
        <v>0</v>
      </c>
    </row>
    <row r="243" spans="1:10" x14ac:dyDescent="0.2">
      <c r="A243" s="84">
        <v>2020</v>
      </c>
      <c r="B243" s="82" t="s">
        <v>74</v>
      </c>
      <c r="C243" s="83" t="s">
        <v>11</v>
      </c>
      <c r="D243" s="84">
        <v>3</v>
      </c>
      <c r="E243" s="84">
        <v>3</v>
      </c>
      <c r="F243" s="84">
        <v>0</v>
      </c>
      <c r="G243" s="84">
        <v>0</v>
      </c>
      <c r="H243" s="84">
        <v>2</v>
      </c>
      <c r="I243" s="84">
        <v>0</v>
      </c>
      <c r="J243" s="84">
        <v>0</v>
      </c>
    </row>
    <row r="244" spans="1:10" x14ac:dyDescent="0.2">
      <c r="A244" s="84">
        <v>2020</v>
      </c>
      <c r="B244" s="82" t="s">
        <v>75</v>
      </c>
      <c r="C244" s="83" t="s">
        <v>182</v>
      </c>
      <c r="D244" s="84">
        <v>4</v>
      </c>
      <c r="E244" s="84">
        <v>1</v>
      </c>
      <c r="F244" s="84">
        <v>3</v>
      </c>
      <c r="G244" s="84">
        <v>0</v>
      </c>
      <c r="H244" s="84">
        <v>0</v>
      </c>
      <c r="I244" s="84">
        <v>0</v>
      </c>
      <c r="J244" s="84">
        <v>4</v>
      </c>
    </row>
    <row r="245" spans="1:10" x14ac:dyDescent="0.2">
      <c r="A245" s="84">
        <v>2020</v>
      </c>
      <c r="B245" s="82" t="s">
        <v>75</v>
      </c>
      <c r="C245" s="83" t="s">
        <v>179</v>
      </c>
      <c r="D245" s="84">
        <v>2</v>
      </c>
      <c r="E245" s="84">
        <v>1</v>
      </c>
      <c r="F245" s="84">
        <v>0</v>
      </c>
      <c r="G245" s="84">
        <v>1</v>
      </c>
      <c r="H245" s="84">
        <v>0</v>
      </c>
      <c r="I245" s="84">
        <v>0</v>
      </c>
      <c r="J245" s="84">
        <v>2</v>
      </c>
    </row>
    <row r="246" spans="1:10" x14ac:dyDescent="0.2">
      <c r="A246" s="84">
        <v>2020</v>
      </c>
      <c r="B246" s="82" t="s">
        <v>76</v>
      </c>
      <c r="C246" s="83" t="s">
        <v>179</v>
      </c>
      <c r="D246" s="84">
        <v>2</v>
      </c>
      <c r="E246" s="84">
        <v>2</v>
      </c>
      <c r="F246" s="84">
        <v>0</v>
      </c>
      <c r="G246" s="84">
        <v>0</v>
      </c>
      <c r="H246" s="84">
        <v>2</v>
      </c>
      <c r="I246" s="84">
        <v>0</v>
      </c>
      <c r="J246" s="84">
        <v>0</v>
      </c>
    </row>
    <row r="247" spans="1:10" x14ac:dyDescent="0.2">
      <c r="A247" s="84">
        <v>2020</v>
      </c>
      <c r="B247" s="82" t="s">
        <v>76</v>
      </c>
      <c r="C247" s="83" t="s">
        <v>177</v>
      </c>
      <c r="D247" s="84">
        <v>1</v>
      </c>
      <c r="E247" s="84">
        <v>1</v>
      </c>
      <c r="F247" s="84">
        <v>0</v>
      </c>
      <c r="G247" s="84">
        <v>0</v>
      </c>
      <c r="H247" s="84">
        <v>0</v>
      </c>
      <c r="I247" s="84">
        <v>1</v>
      </c>
      <c r="J247" s="84">
        <v>0</v>
      </c>
    </row>
    <row r="248" spans="1:10" x14ac:dyDescent="0.2">
      <c r="A248" s="84">
        <v>2020</v>
      </c>
      <c r="B248" s="82" t="s">
        <v>77</v>
      </c>
      <c r="C248" s="83" t="s">
        <v>179</v>
      </c>
      <c r="D248" s="84">
        <v>3</v>
      </c>
      <c r="E248" s="84">
        <v>2</v>
      </c>
      <c r="F248" s="84">
        <v>1</v>
      </c>
      <c r="G248" s="84">
        <v>0</v>
      </c>
      <c r="H248" s="84">
        <v>3</v>
      </c>
      <c r="I248" s="84">
        <v>0</v>
      </c>
      <c r="J248" s="84">
        <v>0</v>
      </c>
    </row>
    <row r="249" spans="1:10" x14ac:dyDescent="0.2">
      <c r="A249" s="84">
        <v>2020</v>
      </c>
      <c r="B249" s="82" t="s">
        <v>77</v>
      </c>
      <c r="C249" s="83" t="s">
        <v>11</v>
      </c>
      <c r="D249" s="84">
        <v>1</v>
      </c>
      <c r="E249" s="84">
        <v>0</v>
      </c>
      <c r="F249" s="84">
        <v>1</v>
      </c>
      <c r="G249" s="84">
        <v>0</v>
      </c>
      <c r="H249" s="84">
        <v>1</v>
      </c>
      <c r="I249" s="84">
        <v>0</v>
      </c>
      <c r="J249" s="84">
        <v>0</v>
      </c>
    </row>
    <row r="250" spans="1:10" x14ac:dyDescent="0.2">
      <c r="A250" s="84">
        <v>2020</v>
      </c>
      <c r="B250" s="82" t="s">
        <v>77</v>
      </c>
      <c r="C250" s="69" t="s">
        <v>15</v>
      </c>
      <c r="D250" s="84">
        <v>1</v>
      </c>
      <c r="E250" s="84">
        <v>1</v>
      </c>
      <c r="F250" s="84">
        <v>0</v>
      </c>
      <c r="G250" s="84">
        <v>0</v>
      </c>
      <c r="H250" s="84">
        <v>1</v>
      </c>
      <c r="I250" s="84">
        <v>0</v>
      </c>
      <c r="J250" s="84">
        <v>0</v>
      </c>
    </row>
    <row r="251" spans="1:10" x14ac:dyDescent="0.2">
      <c r="A251" s="84">
        <v>2021</v>
      </c>
      <c r="B251" s="82" t="s">
        <v>66</v>
      </c>
      <c r="C251" s="69" t="s">
        <v>26</v>
      </c>
      <c r="D251" s="84">
        <v>3</v>
      </c>
      <c r="E251" s="84">
        <v>3</v>
      </c>
      <c r="F251" s="84">
        <v>0</v>
      </c>
      <c r="G251" s="84">
        <v>0</v>
      </c>
      <c r="H251" s="84">
        <v>3</v>
      </c>
      <c r="I251" s="84">
        <v>0</v>
      </c>
      <c r="J251" s="84">
        <v>0</v>
      </c>
    </row>
    <row r="252" spans="1:10" x14ac:dyDescent="0.2">
      <c r="A252" s="84">
        <v>2021</v>
      </c>
      <c r="B252" s="82" t="s">
        <v>67</v>
      </c>
      <c r="C252" s="83" t="s">
        <v>153</v>
      </c>
      <c r="D252" s="84">
        <v>11</v>
      </c>
      <c r="E252" s="84">
        <v>3</v>
      </c>
      <c r="F252" s="84">
        <v>8</v>
      </c>
      <c r="G252" s="84">
        <v>0</v>
      </c>
      <c r="H252" s="84">
        <v>11</v>
      </c>
      <c r="I252" s="84">
        <v>0</v>
      </c>
      <c r="J252" s="84">
        <v>0</v>
      </c>
    </row>
    <row r="253" spans="1:10" x14ac:dyDescent="0.2">
      <c r="A253" s="84">
        <v>2021</v>
      </c>
      <c r="B253" s="82" t="s">
        <v>67</v>
      </c>
      <c r="C253" s="83" t="s">
        <v>186</v>
      </c>
      <c r="D253" s="84">
        <v>3</v>
      </c>
      <c r="E253" s="84">
        <v>1</v>
      </c>
      <c r="F253" s="84">
        <v>2</v>
      </c>
      <c r="G253" s="84">
        <v>0</v>
      </c>
      <c r="H253" s="84">
        <v>3</v>
      </c>
      <c r="I253" s="84">
        <v>0</v>
      </c>
      <c r="J253" s="84">
        <v>0</v>
      </c>
    </row>
    <row r="254" spans="1:10" x14ac:dyDescent="0.2">
      <c r="A254" s="84">
        <v>2021</v>
      </c>
      <c r="B254" s="82" t="s">
        <v>67</v>
      </c>
      <c r="C254" s="83" t="s">
        <v>179</v>
      </c>
      <c r="D254" s="84">
        <v>1</v>
      </c>
      <c r="E254" s="84">
        <v>1</v>
      </c>
      <c r="F254" s="84">
        <v>0</v>
      </c>
      <c r="G254" s="84">
        <v>0</v>
      </c>
      <c r="H254" s="84">
        <v>1</v>
      </c>
      <c r="I254" s="84">
        <v>0</v>
      </c>
      <c r="J254" s="84">
        <v>0</v>
      </c>
    </row>
    <row r="255" spans="1:10" x14ac:dyDescent="0.2">
      <c r="A255" s="84">
        <v>2021</v>
      </c>
      <c r="B255" s="82" t="s">
        <v>68</v>
      </c>
      <c r="C255" s="83" t="s">
        <v>179</v>
      </c>
      <c r="D255" s="84">
        <v>1</v>
      </c>
      <c r="E255" s="84">
        <v>0</v>
      </c>
      <c r="F255" s="84">
        <v>1</v>
      </c>
      <c r="G255" s="84">
        <v>0</v>
      </c>
      <c r="H255" s="84">
        <v>1</v>
      </c>
      <c r="I255" s="84">
        <v>0</v>
      </c>
      <c r="J255" s="84">
        <v>0</v>
      </c>
    </row>
    <row r="256" spans="1:10" x14ac:dyDescent="0.2">
      <c r="A256" s="84">
        <v>2021</v>
      </c>
      <c r="B256" s="82" t="s">
        <v>187</v>
      </c>
      <c r="C256" s="83" t="s">
        <v>188</v>
      </c>
      <c r="D256" s="84">
        <v>6</v>
      </c>
      <c r="E256" s="84">
        <v>5</v>
      </c>
      <c r="F256" s="84">
        <v>1</v>
      </c>
      <c r="G256" s="84">
        <v>0</v>
      </c>
      <c r="H256" s="84">
        <v>5</v>
      </c>
      <c r="I256" s="84">
        <v>1</v>
      </c>
      <c r="J256" s="84">
        <v>0</v>
      </c>
    </row>
    <row r="257" spans="1:10" x14ac:dyDescent="0.2">
      <c r="A257" s="84">
        <v>2021</v>
      </c>
      <c r="B257" s="82" t="s">
        <v>68</v>
      </c>
      <c r="C257" s="83" t="s">
        <v>189</v>
      </c>
      <c r="D257" s="84">
        <v>1</v>
      </c>
      <c r="E257" s="84">
        <v>0</v>
      </c>
      <c r="F257" s="84">
        <v>1</v>
      </c>
      <c r="G257" s="84">
        <v>0</v>
      </c>
      <c r="H257" s="84">
        <v>1</v>
      </c>
      <c r="I257" s="84">
        <v>0</v>
      </c>
      <c r="J257" s="84">
        <v>0</v>
      </c>
    </row>
    <row r="258" spans="1:10" x14ac:dyDescent="0.2">
      <c r="A258" s="84">
        <v>2021</v>
      </c>
      <c r="B258" s="82" t="s">
        <v>69</v>
      </c>
      <c r="C258" s="83" t="s">
        <v>15</v>
      </c>
      <c r="D258" s="84">
        <v>1</v>
      </c>
      <c r="E258" s="84">
        <v>0</v>
      </c>
      <c r="F258" s="84">
        <v>1</v>
      </c>
      <c r="G258" s="84">
        <v>0</v>
      </c>
      <c r="H258" s="84">
        <v>1</v>
      </c>
      <c r="I258" s="84">
        <v>0</v>
      </c>
      <c r="J258" s="84">
        <v>0</v>
      </c>
    </row>
    <row r="259" spans="1:10" x14ac:dyDescent="0.2">
      <c r="A259" s="84">
        <v>2021</v>
      </c>
      <c r="B259" s="82" t="s">
        <v>69</v>
      </c>
      <c r="C259" s="83" t="s">
        <v>188</v>
      </c>
      <c r="D259" s="84">
        <v>4</v>
      </c>
      <c r="E259" s="84">
        <v>4</v>
      </c>
      <c r="F259" s="84">
        <v>0</v>
      </c>
      <c r="G259" s="84">
        <v>0</v>
      </c>
      <c r="H259" s="84">
        <v>4</v>
      </c>
      <c r="I259" s="84">
        <v>0</v>
      </c>
      <c r="J259" s="84">
        <v>0</v>
      </c>
    </row>
    <row r="260" spans="1:10" x14ac:dyDescent="0.2">
      <c r="A260" s="84">
        <v>2021</v>
      </c>
      <c r="B260" s="82" t="s">
        <v>70</v>
      </c>
      <c r="C260" s="83" t="s">
        <v>160</v>
      </c>
      <c r="D260" s="84">
        <v>4</v>
      </c>
      <c r="E260" s="84">
        <v>4</v>
      </c>
      <c r="F260" s="84">
        <v>0</v>
      </c>
      <c r="G260" s="84">
        <v>0</v>
      </c>
      <c r="H260" s="84">
        <v>4</v>
      </c>
      <c r="I260" s="84">
        <v>0</v>
      </c>
      <c r="J260" s="84">
        <v>0</v>
      </c>
    </row>
    <row r="261" spans="1:10" x14ac:dyDescent="0.2">
      <c r="A261" s="84">
        <v>2021</v>
      </c>
      <c r="B261" s="82" t="s">
        <v>70</v>
      </c>
      <c r="C261" s="83" t="s">
        <v>179</v>
      </c>
      <c r="D261" s="84">
        <v>4</v>
      </c>
      <c r="E261" s="84">
        <v>4</v>
      </c>
      <c r="F261" s="84">
        <v>0</v>
      </c>
      <c r="G261" s="84">
        <v>0</v>
      </c>
      <c r="H261" s="84">
        <v>4</v>
      </c>
      <c r="I261" s="84">
        <v>0</v>
      </c>
      <c r="J261" s="84">
        <v>0</v>
      </c>
    </row>
    <row r="262" spans="1:10" x14ac:dyDescent="0.2">
      <c r="A262" s="84">
        <v>2021</v>
      </c>
      <c r="B262" s="82" t="s">
        <v>70</v>
      </c>
      <c r="C262" s="83" t="s">
        <v>189</v>
      </c>
      <c r="D262" s="84">
        <v>1</v>
      </c>
      <c r="E262" s="84">
        <v>1</v>
      </c>
      <c r="F262" s="84">
        <v>0</v>
      </c>
      <c r="G262" s="84">
        <v>0</v>
      </c>
      <c r="H262" s="84">
        <v>1</v>
      </c>
      <c r="I262" s="84">
        <v>0</v>
      </c>
      <c r="J262" s="84">
        <v>0</v>
      </c>
    </row>
    <row r="263" spans="1:10" x14ac:dyDescent="0.2">
      <c r="A263" s="84">
        <v>2021</v>
      </c>
      <c r="B263" s="82" t="s">
        <v>70</v>
      </c>
      <c r="C263" s="83" t="s">
        <v>177</v>
      </c>
      <c r="D263" s="84">
        <v>26</v>
      </c>
      <c r="E263" s="84">
        <v>21</v>
      </c>
      <c r="F263" s="84">
        <v>5</v>
      </c>
      <c r="G263" s="84">
        <v>0</v>
      </c>
      <c r="H263" s="84">
        <v>22</v>
      </c>
      <c r="I263" s="84">
        <v>4</v>
      </c>
      <c r="J263" s="84">
        <v>0</v>
      </c>
    </row>
    <row r="264" spans="1:10" x14ac:dyDescent="0.2">
      <c r="A264" s="84">
        <v>2021</v>
      </c>
      <c r="B264" s="82" t="s">
        <v>70</v>
      </c>
      <c r="C264" s="83" t="s">
        <v>11</v>
      </c>
      <c r="D264" s="84">
        <v>4</v>
      </c>
      <c r="E264" s="84">
        <v>3</v>
      </c>
      <c r="F264" s="84">
        <v>1</v>
      </c>
      <c r="G264" s="84">
        <v>0</v>
      </c>
      <c r="H264" s="84">
        <v>3</v>
      </c>
      <c r="I264" s="84">
        <v>1</v>
      </c>
      <c r="J264" s="84">
        <v>0</v>
      </c>
    </row>
    <row r="265" spans="1:10" x14ac:dyDescent="0.2">
      <c r="A265" s="84">
        <v>2021</v>
      </c>
      <c r="B265" s="82" t="s">
        <v>71</v>
      </c>
      <c r="C265" s="83" t="s">
        <v>11</v>
      </c>
      <c r="D265" s="84">
        <v>1</v>
      </c>
      <c r="E265" s="84">
        <v>1</v>
      </c>
      <c r="F265" s="84">
        <v>0</v>
      </c>
      <c r="G265" s="84">
        <v>0</v>
      </c>
      <c r="H265" s="84">
        <v>1</v>
      </c>
      <c r="I265" s="84">
        <v>0</v>
      </c>
      <c r="J265" s="84">
        <v>0</v>
      </c>
    </row>
    <row r="266" spans="1:10" x14ac:dyDescent="0.2">
      <c r="A266" s="84">
        <v>2021</v>
      </c>
      <c r="B266" s="82" t="s">
        <v>71</v>
      </c>
      <c r="C266" s="83" t="s">
        <v>15</v>
      </c>
      <c r="D266" s="84">
        <v>2</v>
      </c>
      <c r="E266" s="84">
        <v>1</v>
      </c>
      <c r="F266" s="84">
        <v>1</v>
      </c>
      <c r="G266" s="84">
        <v>0</v>
      </c>
      <c r="H266" s="84">
        <v>2</v>
      </c>
      <c r="I266" s="84">
        <v>0</v>
      </c>
      <c r="J266" s="84">
        <v>0</v>
      </c>
    </row>
    <row r="267" spans="1:10" x14ac:dyDescent="0.2">
      <c r="A267" s="11">
        <v>2021</v>
      </c>
      <c r="B267" s="15" t="s">
        <v>71</v>
      </c>
      <c r="C267" s="4" t="s">
        <v>24</v>
      </c>
      <c r="D267" s="11">
        <v>1</v>
      </c>
      <c r="E267" s="11">
        <v>1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</row>
    <row r="268" spans="1:10" x14ac:dyDescent="0.2">
      <c r="A268" s="84">
        <v>2021</v>
      </c>
      <c r="B268" s="82" t="s">
        <v>71</v>
      </c>
      <c r="C268" s="83" t="s">
        <v>25</v>
      </c>
      <c r="D268" s="84">
        <v>18</v>
      </c>
      <c r="E268" s="84">
        <v>13</v>
      </c>
      <c r="F268" s="84">
        <v>5</v>
      </c>
      <c r="G268" s="84">
        <v>0</v>
      </c>
      <c r="H268" s="84">
        <v>16</v>
      </c>
      <c r="I268" s="84">
        <v>2</v>
      </c>
      <c r="J268" s="84">
        <v>0</v>
      </c>
    </row>
    <row r="269" spans="1:10" x14ac:dyDescent="0.2">
      <c r="A269" s="84">
        <v>2021</v>
      </c>
      <c r="B269" s="82" t="s">
        <v>71</v>
      </c>
      <c r="C269" s="83" t="s">
        <v>188</v>
      </c>
      <c r="D269" s="84">
        <v>3</v>
      </c>
      <c r="E269" s="84">
        <v>3</v>
      </c>
      <c r="F269" s="84">
        <v>0</v>
      </c>
      <c r="G269" s="84">
        <v>0</v>
      </c>
      <c r="H269" s="84">
        <v>3</v>
      </c>
      <c r="I269" s="84">
        <v>0</v>
      </c>
      <c r="J269" s="84">
        <v>0</v>
      </c>
    </row>
    <row r="270" spans="1:10" x14ac:dyDescent="0.2">
      <c r="A270" s="84">
        <v>2021</v>
      </c>
      <c r="B270" s="82" t="s">
        <v>73</v>
      </c>
      <c r="C270" s="83" t="s">
        <v>177</v>
      </c>
      <c r="D270" s="84">
        <v>1</v>
      </c>
      <c r="E270" s="84">
        <v>1</v>
      </c>
      <c r="F270" s="84">
        <v>0</v>
      </c>
      <c r="G270" s="84">
        <v>0</v>
      </c>
      <c r="H270" s="84">
        <v>1</v>
      </c>
      <c r="I270" s="84">
        <v>0</v>
      </c>
      <c r="J270" s="84">
        <v>0</v>
      </c>
    </row>
    <row r="271" spans="1:10" x14ac:dyDescent="0.2">
      <c r="A271" s="84">
        <v>2021</v>
      </c>
      <c r="B271" s="82" t="s">
        <v>73</v>
      </c>
      <c r="C271" s="83" t="s">
        <v>190</v>
      </c>
      <c r="D271" s="84">
        <v>10</v>
      </c>
      <c r="E271" s="84">
        <v>4</v>
      </c>
      <c r="F271" s="84">
        <v>6</v>
      </c>
      <c r="G271" s="84">
        <v>0</v>
      </c>
      <c r="H271" s="84">
        <v>5</v>
      </c>
      <c r="I271" s="84">
        <v>1</v>
      </c>
      <c r="J271" s="84">
        <v>0</v>
      </c>
    </row>
    <row r="272" spans="1:10" x14ac:dyDescent="0.2">
      <c r="A272" s="84">
        <v>2021</v>
      </c>
      <c r="B272" s="82" t="s">
        <v>73</v>
      </c>
      <c r="C272" s="83" t="s">
        <v>10</v>
      </c>
      <c r="D272" s="84">
        <v>4</v>
      </c>
      <c r="E272" s="84">
        <v>2</v>
      </c>
      <c r="F272" s="84">
        <v>2</v>
      </c>
      <c r="G272" s="84">
        <v>0</v>
      </c>
      <c r="H272" s="84">
        <v>3</v>
      </c>
      <c r="I272" s="84">
        <v>0</v>
      </c>
      <c r="J272" s="84">
        <v>0</v>
      </c>
    </row>
    <row r="273" spans="1:10" x14ac:dyDescent="0.2">
      <c r="A273" s="84">
        <v>2021</v>
      </c>
      <c r="B273" s="82" t="s">
        <v>73</v>
      </c>
      <c r="C273" s="83" t="s">
        <v>186</v>
      </c>
      <c r="D273" s="84">
        <v>4</v>
      </c>
      <c r="E273" s="84">
        <v>1</v>
      </c>
      <c r="F273" s="84">
        <v>3</v>
      </c>
      <c r="G273" s="84">
        <v>0</v>
      </c>
      <c r="H273" s="84">
        <v>3</v>
      </c>
      <c r="I273" s="84">
        <v>0</v>
      </c>
      <c r="J273" s="84">
        <v>0</v>
      </c>
    </row>
    <row r="274" spans="1:10" x14ac:dyDescent="0.2">
      <c r="A274" s="84">
        <v>2021</v>
      </c>
      <c r="B274" s="82" t="s">
        <v>74</v>
      </c>
      <c r="C274" s="4" t="s">
        <v>179</v>
      </c>
      <c r="D274" s="84">
        <v>2</v>
      </c>
      <c r="E274" s="84">
        <v>2</v>
      </c>
      <c r="F274" s="84">
        <v>0</v>
      </c>
      <c r="G274" s="84">
        <v>0</v>
      </c>
      <c r="H274" s="84">
        <v>1</v>
      </c>
      <c r="I274" s="84">
        <v>1</v>
      </c>
      <c r="J274" s="84">
        <v>0</v>
      </c>
    </row>
    <row r="275" spans="1:10" x14ac:dyDescent="0.2">
      <c r="A275" s="11">
        <v>2021</v>
      </c>
      <c r="B275" s="15" t="s">
        <v>74</v>
      </c>
      <c r="C275" s="4" t="s">
        <v>188</v>
      </c>
      <c r="D275" s="11">
        <v>1</v>
      </c>
      <c r="E275" s="11">
        <v>1</v>
      </c>
      <c r="F275" s="11">
        <v>0</v>
      </c>
      <c r="G275" s="11">
        <v>0</v>
      </c>
      <c r="H275" s="11">
        <v>1</v>
      </c>
      <c r="I275" s="11">
        <v>0</v>
      </c>
      <c r="J275" s="11">
        <v>0</v>
      </c>
    </row>
    <row r="276" spans="1:10" x14ac:dyDescent="0.2">
      <c r="A276" s="84">
        <v>2021</v>
      </c>
      <c r="B276" s="82" t="s">
        <v>75</v>
      </c>
      <c r="C276" s="83" t="s">
        <v>188</v>
      </c>
      <c r="D276" s="84">
        <v>1</v>
      </c>
      <c r="E276" s="84">
        <v>1</v>
      </c>
      <c r="F276" s="84">
        <v>0</v>
      </c>
      <c r="G276" s="84">
        <v>0</v>
      </c>
      <c r="H276" s="84">
        <v>0</v>
      </c>
      <c r="I276" s="84">
        <v>1</v>
      </c>
      <c r="J276" s="84">
        <v>0</v>
      </c>
    </row>
    <row r="277" spans="1:10" x14ac:dyDescent="0.2">
      <c r="A277" s="84">
        <v>2021</v>
      </c>
      <c r="B277" s="82" t="s">
        <v>77</v>
      </c>
      <c r="C277" s="83" t="s">
        <v>179</v>
      </c>
      <c r="D277" s="84">
        <v>1</v>
      </c>
      <c r="E277" s="84">
        <v>1</v>
      </c>
      <c r="F277" s="84">
        <v>0</v>
      </c>
      <c r="G277" s="84">
        <v>0</v>
      </c>
      <c r="H277" s="84">
        <v>1</v>
      </c>
      <c r="I277" s="84">
        <v>0</v>
      </c>
      <c r="J277" s="84">
        <v>0</v>
      </c>
    </row>
    <row r="278" spans="1:10" x14ac:dyDescent="0.2">
      <c r="A278" s="84">
        <v>2021</v>
      </c>
      <c r="B278" s="82" t="s">
        <v>77</v>
      </c>
      <c r="C278" s="83" t="s">
        <v>177</v>
      </c>
      <c r="D278" s="84">
        <v>2</v>
      </c>
      <c r="E278" s="84">
        <v>2</v>
      </c>
      <c r="F278" s="84">
        <v>0</v>
      </c>
      <c r="G278" s="84">
        <v>0</v>
      </c>
      <c r="H278" s="84">
        <v>2</v>
      </c>
      <c r="I278" s="84">
        <v>0</v>
      </c>
      <c r="J278" s="84">
        <v>0</v>
      </c>
    </row>
    <row r="279" spans="1:10" x14ac:dyDescent="0.2">
      <c r="A279" s="84">
        <v>2021</v>
      </c>
      <c r="B279" s="82" t="s">
        <v>77</v>
      </c>
      <c r="C279" s="83" t="s">
        <v>11</v>
      </c>
      <c r="D279" s="84">
        <v>4</v>
      </c>
      <c r="E279" s="84">
        <v>3</v>
      </c>
      <c r="F279" s="84">
        <v>1</v>
      </c>
      <c r="G279" s="84">
        <v>0</v>
      </c>
      <c r="H279" s="84">
        <v>3</v>
      </c>
      <c r="I279" s="84">
        <v>1</v>
      </c>
      <c r="J279" s="84">
        <v>0</v>
      </c>
    </row>
    <row r="280" spans="1:10" x14ac:dyDescent="0.2">
      <c r="A280" s="84">
        <v>2022</v>
      </c>
      <c r="B280" s="82" t="s">
        <v>66</v>
      </c>
      <c r="C280" s="83" t="s">
        <v>179</v>
      </c>
      <c r="D280" s="84">
        <v>2</v>
      </c>
      <c r="E280" s="84">
        <v>2</v>
      </c>
      <c r="F280" s="84">
        <v>0</v>
      </c>
      <c r="G280" s="84">
        <v>0</v>
      </c>
      <c r="H280" s="84">
        <v>2</v>
      </c>
      <c r="I280" s="84">
        <v>0</v>
      </c>
      <c r="J280" s="84">
        <v>0</v>
      </c>
    </row>
    <row r="281" spans="1:10" x14ac:dyDescent="0.2">
      <c r="A281" s="84">
        <v>2022</v>
      </c>
      <c r="B281" s="82" t="s">
        <v>66</v>
      </c>
      <c r="C281" s="83" t="s">
        <v>153</v>
      </c>
      <c r="D281" s="84">
        <v>3</v>
      </c>
      <c r="E281" s="84">
        <v>0</v>
      </c>
      <c r="F281" s="84">
        <v>3</v>
      </c>
      <c r="G281" s="84">
        <v>0</v>
      </c>
      <c r="H281" s="84">
        <v>2</v>
      </c>
      <c r="I281" s="84">
        <v>0</v>
      </c>
      <c r="J281" s="84">
        <v>0</v>
      </c>
    </row>
    <row r="282" spans="1:10" x14ac:dyDescent="0.2">
      <c r="A282" s="84">
        <v>2022</v>
      </c>
      <c r="B282" s="82" t="s">
        <v>67</v>
      </c>
      <c r="C282" s="83" t="s">
        <v>191</v>
      </c>
      <c r="D282" s="84">
        <v>8</v>
      </c>
      <c r="E282" s="84">
        <v>3</v>
      </c>
      <c r="F282" s="84">
        <v>5</v>
      </c>
      <c r="G282" s="84">
        <v>0</v>
      </c>
      <c r="H282" s="84">
        <v>6</v>
      </c>
      <c r="I282" s="84">
        <v>2</v>
      </c>
      <c r="J282" s="84">
        <v>0</v>
      </c>
    </row>
    <row r="283" spans="1:10" x14ac:dyDescent="0.2">
      <c r="A283" s="84">
        <v>2022</v>
      </c>
      <c r="B283" s="82" t="s">
        <v>67</v>
      </c>
      <c r="C283" s="83" t="s">
        <v>179</v>
      </c>
      <c r="D283" s="84">
        <v>2</v>
      </c>
      <c r="E283" s="84">
        <v>2</v>
      </c>
      <c r="F283" s="84">
        <v>0</v>
      </c>
      <c r="G283" s="84">
        <v>0</v>
      </c>
      <c r="H283" s="84">
        <v>2</v>
      </c>
      <c r="I283" s="84">
        <v>0</v>
      </c>
      <c r="J283" s="84">
        <v>0</v>
      </c>
    </row>
    <row r="284" spans="1:10" x14ac:dyDescent="0.2">
      <c r="A284" s="84">
        <v>2022</v>
      </c>
      <c r="B284" s="82" t="s">
        <v>68</v>
      </c>
      <c r="C284" s="83" t="s">
        <v>179</v>
      </c>
      <c r="D284" s="84">
        <v>1</v>
      </c>
      <c r="E284" s="84">
        <v>1</v>
      </c>
      <c r="F284" s="84">
        <v>0</v>
      </c>
      <c r="G284" s="84">
        <v>0</v>
      </c>
      <c r="H284" s="84">
        <v>1</v>
      </c>
      <c r="I284" s="84">
        <v>0</v>
      </c>
      <c r="J284" s="84">
        <v>0</v>
      </c>
    </row>
    <row r="285" spans="1:10" x14ac:dyDescent="0.2">
      <c r="A285" s="84">
        <v>2022</v>
      </c>
      <c r="B285" s="82" t="s">
        <v>68</v>
      </c>
      <c r="C285" s="83" t="s">
        <v>188</v>
      </c>
      <c r="D285" s="84">
        <v>2</v>
      </c>
      <c r="E285" s="84">
        <v>2</v>
      </c>
      <c r="F285" s="84">
        <v>0</v>
      </c>
      <c r="G285" s="84">
        <v>0</v>
      </c>
      <c r="H285" s="84">
        <v>0</v>
      </c>
      <c r="I285" s="84">
        <v>1</v>
      </c>
      <c r="J285" s="84">
        <v>0</v>
      </c>
    </row>
    <row r="286" spans="1:10" x14ac:dyDescent="0.2">
      <c r="A286" s="84">
        <v>2022</v>
      </c>
      <c r="B286" s="82" t="s">
        <v>69</v>
      </c>
      <c r="C286" s="83" t="s">
        <v>179</v>
      </c>
      <c r="D286" s="84">
        <v>3</v>
      </c>
      <c r="E286" s="84">
        <v>3</v>
      </c>
      <c r="F286" s="84">
        <v>0</v>
      </c>
      <c r="G286" s="84">
        <v>0</v>
      </c>
      <c r="H286" s="84">
        <v>3</v>
      </c>
      <c r="I286" s="84">
        <v>0</v>
      </c>
      <c r="J286" s="84">
        <v>0</v>
      </c>
    </row>
    <row r="287" spans="1:10" x14ac:dyDescent="0.2">
      <c r="A287" s="84">
        <v>2022</v>
      </c>
      <c r="B287" s="82" t="s">
        <v>69</v>
      </c>
      <c r="C287" s="83" t="s">
        <v>15</v>
      </c>
      <c r="D287" s="84">
        <v>4</v>
      </c>
      <c r="E287" s="84">
        <v>4</v>
      </c>
      <c r="F287" s="84">
        <v>0</v>
      </c>
      <c r="G287" s="84">
        <v>0</v>
      </c>
      <c r="H287" s="84">
        <v>4</v>
      </c>
      <c r="I287" s="84">
        <v>0</v>
      </c>
      <c r="J287" s="84">
        <v>0</v>
      </c>
    </row>
    <row r="288" spans="1:10" x14ac:dyDescent="0.2">
      <c r="A288" s="84">
        <v>2022</v>
      </c>
      <c r="B288" s="82" t="s">
        <v>69</v>
      </c>
      <c r="C288" s="83" t="s">
        <v>160</v>
      </c>
      <c r="D288" s="84">
        <v>1</v>
      </c>
      <c r="E288" s="84">
        <v>1</v>
      </c>
      <c r="F288" s="84">
        <v>0</v>
      </c>
      <c r="G288" s="84">
        <v>0</v>
      </c>
      <c r="H288" s="84">
        <v>1</v>
      </c>
      <c r="I288" s="84">
        <v>0</v>
      </c>
      <c r="J288" s="84">
        <v>0</v>
      </c>
    </row>
    <row r="289" spans="1:10" x14ac:dyDescent="0.2">
      <c r="A289" s="84">
        <v>2022</v>
      </c>
      <c r="B289" s="82" t="s">
        <v>70</v>
      </c>
      <c r="C289" s="83" t="s">
        <v>189</v>
      </c>
      <c r="D289" s="84">
        <v>2</v>
      </c>
      <c r="E289" s="84">
        <v>0</v>
      </c>
      <c r="F289" s="84">
        <v>2</v>
      </c>
      <c r="G289" s="84">
        <v>0</v>
      </c>
      <c r="H289" s="84">
        <v>2</v>
      </c>
      <c r="I289" s="84">
        <v>0</v>
      </c>
      <c r="J289" s="84">
        <v>0</v>
      </c>
    </row>
    <row r="290" spans="1:10" x14ac:dyDescent="0.2">
      <c r="A290" s="84">
        <v>2022</v>
      </c>
      <c r="B290" s="82" t="s">
        <v>70</v>
      </c>
      <c r="C290" s="83" t="s">
        <v>179</v>
      </c>
      <c r="D290" s="84">
        <v>1</v>
      </c>
      <c r="E290" s="84">
        <v>1</v>
      </c>
      <c r="F290" s="84">
        <v>0</v>
      </c>
      <c r="G290" s="84">
        <v>0</v>
      </c>
      <c r="H290" s="84">
        <v>1</v>
      </c>
      <c r="I290" s="84">
        <v>0</v>
      </c>
      <c r="J290" s="84">
        <v>0</v>
      </c>
    </row>
    <row r="291" spans="1:10" x14ac:dyDescent="0.2">
      <c r="A291" s="84">
        <v>2022</v>
      </c>
      <c r="B291" s="82" t="s">
        <v>71</v>
      </c>
      <c r="C291" s="83" t="s">
        <v>188</v>
      </c>
      <c r="D291" s="84">
        <v>1</v>
      </c>
      <c r="E291" s="84">
        <v>1</v>
      </c>
      <c r="F291" s="84">
        <v>0</v>
      </c>
      <c r="G291" s="84">
        <v>0</v>
      </c>
      <c r="H291" s="84">
        <v>1</v>
      </c>
      <c r="I291" s="84">
        <v>0</v>
      </c>
      <c r="J291" s="84">
        <v>0</v>
      </c>
    </row>
    <row r="292" spans="1:10" x14ac:dyDescent="0.2">
      <c r="A292" s="84">
        <v>2022</v>
      </c>
      <c r="B292" s="82" t="s">
        <v>71</v>
      </c>
      <c r="C292" s="83" t="s">
        <v>11</v>
      </c>
      <c r="D292" s="84">
        <v>4</v>
      </c>
      <c r="E292" s="84">
        <v>3</v>
      </c>
      <c r="F292" s="84">
        <v>1</v>
      </c>
      <c r="G292" s="84">
        <v>0</v>
      </c>
      <c r="H292" s="84">
        <v>3</v>
      </c>
      <c r="I292" s="84">
        <v>0</v>
      </c>
      <c r="J292" s="84">
        <v>0</v>
      </c>
    </row>
    <row r="293" spans="1:10" x14ac:dyDescent="0.2">
      <c r="A293" s="84">
        <v>2022</v>
      </c>
      <c r="B293" s="82" t="s">
        <v>71</v>
      </c>
      <c r="C293" s="83" t="s">
        <v>177</v>
      </c>
      <c r="D293" s="84">
        <v>38</v>
      </c>
      <c r="E293" s="84">
        <v>32</v>
      </c>
      <c r="F293" s="84">
        <v>6</v>
      </c>
      <c r="G293" s="84">
        <v>0</v>
      </c>
      <c r="H293" s="84">
        <v>28</v>
      </c>
      <c r="I293" s="84">
        <v>6</v>
      </c>
      <c r="J293" s="84">
        <v>0</v>
      </c>
    </row>
    <row r="294" spans="1:10" x14ac:dyDescent="0.2">
      <c r="A294" s="84">
        <v>2022</v>
      </c>
      <c r="B294" s="82" t="s">
        <v>71</v>
      </c>
      <c r="C294" s="83" t="s">
        <v>179</v>
      </c>
      <c r="D294" s="84">
        <v>3</v>
      </c>
      <c r="E294" s="84">
        <v>2</v>
      </c>
      <c r="F294" s="84">
        <v>1</v>
      </c>
      <c r="G294" s="84">
        <v>0</v>
      </c>
      <c r="H294" s="84">
        <v>3</v>
      </c>
      <c r="I294" s="84">
        <v>0</v>
      </c>
      <c r="J294" s="84">
        <v>0</v>
      </c>
    </row>
    <row r="295" spans="1:10" x14ac:dyDescent="0.2">
      <c r="A295" s="84">
        <v>2022</v>
      </c>
      <c r="B295" s="82" t="s">
        <v>72</v>
      </c>
      <c r="C295" s="83" t="s">
        <v>25</v>
      </c>
      <c r="D295" s="84">
        <v>23</v>
      </c>
      <c r="E295" s="84">
        <v>16</v>
      </c>
      <c r="F295" s="84">
        <v>7</v>
      </c>
      <c r="G295" s="84">
        <v>0</v>
      </c>
      <c r="H295" s="84">
        <v>12</v>
      </c>
      <c r="I295" s="84">
        <v>9</v>
      </c>
      <c r="J295" s="84">
        <v>0</v>
      </c>
    </row>
    <row r="296" spans="1:10" x14ac:dyDescent="0.2">
      <c r="A296" s="84">
        <v>2022</v>
      </c>
      <c r="B296" s="82" t="s">
        <v>72</v>
      </c>
      <c r="C296" s="83" t="s">
        <v>24</v>
      </c>
      <c r="D296" s="84">
        <v>4</v>
      </c>
      <c r="E296" s="84">
        <v>1</v>
      </c>
      <c r="F296" s="84">
        <v>3</v>
      </c>
      <c r="G296" s="84">
        <v>0</v>
      </c>
      <c r="H296" s="84">
        <v>2</v>
      </c>
      <c r="I296" s="84">
        <v>1</v>
      </c>
      <c r="J296" s="84">
        <v>0</v>
      </c>
    </row>
    <row r="297" spans="1:10" x14ac:dyDescent="0.2">
      <c r="A297" s="84">
        <v>2022</v>
      </c>
      <c r="B297" s="82" t="s">
        <v>72</v>
      </c>
      <c r="C297" s="83" t="s">
        <v>11</v>
      </c>
      <c r="D297" s="84">
        <v>1</v>
      </c>
      <c r="E297" s="84">
        <v>1</v>
      </c>
      <c r="F297" s="84">
        <v>0</v>
      </c>
      <c r="G297" s="84">
        <v>0</v>
      </c>
      <c r="H297" s="84">
        <v>0</v>
      </c>
      <c r="I297" s="84">
        <v>0</v>
      </c>
      <c r="J297" s="84">
        <v>0</v>
      </c>
    </row>
    <row r="298" spans="1:10" x14ac:dyDescent="0.2">
      <c r="A298" s="84">
        <v>2022</v>
      </c>
      <c r="B298" s="82" t="s">
        <v>192</v>
      </c>
      <c r="C298" s="89" t="s">
        <v>193</v>
      </c>
      <c r="D298" s="84">
        <v>1</v>
      </c>
      <c r="E298" s="84">
        <v>1</v>
      </c>
      <c r="F298" s="84">
        <v>0</v>
      </c>
      <c r="G298" s="84">
        <v>0</v>
      </c>
      <c r="H298" s="84">
        <v>1</v>
      </c>
      <c r="I298" s="84">
        <v>0</v>
      </c>
      <c r="J298" s="84">
        <v>0</v>
      </c>
    </row>
    <row r="299" spans="1:10" x14ac:dyDescent="0.2">
      <c r="A299" s="11">
        <v>2022</v>
      </c>
      <c r="B299" s="15" t="s">
        <v>73</v>
      </c>
      <c r="C299" s="4" t="s">
        <v>188</v>
      </c>
      <c r="D299" s="11">
        <v>3</v>
      </c>
      <c r="E299" s="11">
        <v>2</v>
      </c>
      <c r="F299" s="11">
        <v>1</v>
      </c>
      <c r="G299" s="11">
        <v>0</v>
      </c>
      <c r="H299" s="11">
        <v>2</v>
      </c>
      <c r="I299" s="11">
        <v>0</v>
      </c>
      <c r="J299" s="11">
        <v>0</v>
      </c>
    </row>
    <row r="300" spans="1:10" x14ac:dyDescent="0.2">
      <c r="A300" s="11">
        <v>2022</v>
      </c>
      <c r="B300" s="15" t="s">
        <v>73</v>
      </c>
      <c r="C300" s="4" t="s">
        <v>153</v>
      </c>
      <c r="D300" s="11">
        <v>1</v>
      </c>
      <c r="E300" s="11">
        <v>0</v>
      </c>
      <c r="F300" s="11">
        <v>1</v>
      </c>
      <c r="G300" s="11">
        <v>0</v>
      </c>
      <c r="H300" s="11">
        <v>1</v>
      </c>
      <c r="I300" s="11">
        <v>0</v>
      </c>
      <c r="J300" s="11">
        <v>0</v>
      </c>
    </row>
    <row r="301" spans="1:10" x14ac:dyDescent="0.2">
      <c r="A301" s="11">
        <v>2022</v>
      </c>
      <c r="B301" s="15" t="s">
        <v>73</v>
      </c>
      <c r="C301" s="4" t="s">
        <v>189</v>
      </c>
      <c r="D301" s="11">
        <v>1</v>
      </c>
      <c r="E301" s="11">
        <v>1</v>
      </c>
      <c r="F301" s="11">
        <v>0</v>
      </c>
      <c r="G301" s="11">
        <v>0</v>
      </c>
      <c r="H301" s="11">
        <v>1</v>
      </c>
      <c r="I301" s="11">
        <v>0</v>
      </c>
      <c r="J301" s="11">
        <v>0</v>
      </c>
    </row>
    <row r="302" spans="1:10" x14ac:dyDescent="0.2">
      <c r="A302" s="11">
        <v>2022</v>
      </c>
      <c r="B302" s="15" t="s">
        <v>73</v>
      </c>
      <c r="C302" s="83" t="s">
        <v>190</v>
      </c>
      <c r="D302" s="11">
        <v>2</v>
      </c>
      <c r="E302" s="11">
        <v>1</v>
      </c>
      <c r="F302" s="11">
        <v>1</v>
      </c>
      <c r="G302" s="11">
        <v>0</v>
      </c>
      <c r="H302" s="11">
        <v>2</v>
      </c>
      <c r="I302" s="11">
        <v>0</v>
      </c>
      <c r="J302" s="11">
        <v>0</v>
      </c>
    </row>
    <row r="303" spans="1:10" x14ac:dyDescent="0.2">
      <c r="A303" s="11">
        <v>2022</v>
      </c>
      <c r="B303" s="15" t="s">
        <v>73</v>
      </c>
      <c r="C303" s="89" t="s">
        <v>193</v>
      </c>
      <c r="D303" s="11">
        <v>2</v>
      </c>
      <c r="E303" s="11">
        <v>2</v>
      </c>
      <c r="F303" s="11">
        <v>0</v>
      </c>
      <c r="G303" s="11">
        <v>0</v>
      </c>
      <c r="H303" s="11">
        <v>2</v>
      </c>
      <c r="I303" s="11">
        <v>0</v>
      </c>
      <c r="J303" s="11">
        <v>0</v>
      </c>
    </row>
    <row r="304" spans="1:10" x14ac:dyDescent="0.2">
      <c r="A304" s="11">
        <v>2022</v>
      </c>
      <c r="B304" s="15" t="s">
        <v>73</v>
      </c>
      <c r="C304" s="4" t="s">
        <v>11</v>
      </c>
      <c r="D304" s="11">
        <v>3</v>
      </c>
      <c r="E304" s="11">
        <v>2</v>
      </c>
      <c r="F304" s="11">
        <v>1</v>
      </c>
      <c r="G304" s="11">
        <v>0</v>
      </c>
      <c r="H304" s="11">
        <v>3</v>
      </c>
      <c r="I304" s="11">
        <v>0</v>
      </c>
      <c r="J304" s="11">
        <v>0</v>
      </c>
    </row>
    <row r="305" spans="1:10" x14ac:dyDescent="0.2">
      <c r="A305" s="11">
        <v>2022</v>
      </c>
      <c r="B305" s="15" t="s">
        <v>74</v>
      </c>
      <c r="C305" s="89" t="s">
        <v>194</v>
      </c>
      <c r="D305" s="11">
        <v>16</v>
      </c>
      <c r="E305" s="11">
        <v>16</v>
      </c>
      <c r="F305" s="11">
        <v>0</v>
      </c>
      <c r="G305" s="11">
        <v>0</v>
      </c>
      <c r="H305" s="11">
        <v>7</v>
      </c>
      <c r="I305" s="11">
        <v>9</v>
      </c>
      <c r="J305" s="11">
        <v>0</v>
      </c>
    </row>
    <row r="306" spans="1:10" x14ac:dyDescent="0.2">
      <c r="A306" s="11">
        <v>2022</v>
      </c>
      <c r="B306" s="15" t="s">
        <v>74</v>
      </c>
      <c r="C306" s="4" t="s">
        <v>11</v>
      </c>
      <c r="D306" s="11">
        <v>1</v>
      </c>
      <c r="E306" s="11">
        <v>1</v>
      </c>
      <c r="F306" s="11">
        <v>0</v>
      </c>
      <c r="G306" s="11">
        <v>0</v>
      </c>
      <c r="H306" s="11">
        <v>1</v>
      </c>
      <c r="I306" s="11">
        <v>0</v>
      </c>
      <c r="J306" s="11">
        <v>0</v>
      </c>
    </row>
    <row r="307" spans="1:10" x14ac:dyDescent="0.2">
      <c r="A307" s="11">
        <v>2022</v>
      </c>
      <c r="B307" s="15" t="s">
        <v>74</v>
      </c>
      <c r="C307" s="83" t="s">
        <v>186</v>
      </c>
      <c r="D307" s="11">
        <v>1</v>
      </c>
      <c r="E307" s="11">
        <v>1</v>
      </c>
      <c r="F307" s="11">
        <v>0</v>
      </c>
      <c r="G307" s="11">
        <v>0</v>
      </c>
      <c r="H307" s="11">
        <v>1</v>
      </c>
      <c r="I307" s="11">
        <v>0</v>
      </c>
      <c r="J307" s="11">
        <v>0</v>
      </c>
    </row>
    <row r="308" spans="1:10" x14ac:dyDescent="0.2">
      <c r="A308" s="11">
        <v>2022</v>
      </c>
      <c r="B308" s="15" t="s">
        <v>74</v>
      </c>
      <c r="C308" s="4" t="s">
        <v>179</v>
      </c>
      <c r="D308" s="11">
        <v>2</v>
      </c>
      <c r="E308" s="11">
        <v>1</v>
      </c>
      <c r="F308" s="11">
        <v>1</v>
      </c>
      <c r="G308" s="11">
        <v>0</v>
      </c>
      <c r="H308" s="11">
        <v>2</v>
      </c>
      <c r="I308" s="11">
        <v>0</v>
      </c>
      <c r="J308" s="11">
        <v>0</v>
      </c>
    </row>
    <row r="309" spans="1:10" x14ac:dyDescent="0.2">
      <c r="A309" s="11">
        <v>2022</v>
      </c>
      <c r="B309" s="15" t="s">
        <v>74</v>
      </c>
      <c r="C309" s="89" t="s">
        <v>195</v>
      </c>
      <c r="D309" s="11">
        <v>19</v>
      </c>
      <c r="E309" s="11">
        <v>15</v>
      </c>
      <c r="F309" s="11">
        <v>3</v>
      </c>
      <c r="G309" s="11">
        <v>0</v>
      </c>
      <c r="H309" s="11">
        <v>6</v>
      </c>
      <c r="I309" s="11">
        <v>6</v>
      </c>
      <c r="J309" s="11">
        <v>0</v>
      </c>
    </row>
    <row r="310" spans="1:10" x14ac:dyDescent="0.2">
      <c r="A310" s="11">
        <v>2022</v>
      </c>
      <c r="B310" s="15" t="s">
        <v>74</v>
      </c>
      <c r="C310" s="89" t="s">
        <v>196</v>
      </c>
      <c r="D310" s="11">
        <v>6</v>
      </c>
      <c r="E310" s="11">
        <v>5</v>
      </c>
      <c r="F310" s="11">
        <v>1</v>
      </c>
      <c r="G310" s="11">
        <v>0</v>
      </c>
      <c r="H310" s="11">
        <v>5</v>
      </c>
      <c r="I310" s="11">
        <v>1</v>
      </c>
      <c r="J310" s="11">
        <v>0</v>
      </c>
    </row>
    <row r="311" spans="1:10" x14ac:dyDescent="0.2">
      <c r="A311" s="11">
        <v>2022</v>
      </c>
      <c r="B311" s="15" t="s">
        <v>74</v>
      </c>
      <c r="C311" s="89" t="s">
        <v>197</v>
      </c>
      <c r="D311" s="11">
        <v>6</v>
      </c>
      <c r="E311" s="11">
        <v>6</v>
      </c>
      <c r="F311" s="11">
        <v>0</v>
      </c>
      <c r="G311" s="11">
        <v>0</v>
      </c>
      <c r="H311" s="11">
        <v>4</v>
      </c>
      <c r="I311" s="11">
        <v>1</v>
      </c>
      <c r="J311" s="11">
        <v>0</v>
      </c>
    </row>
    <row r="312" spans="1:10" x14ac:dyDescent="0.2">
      <c r="A312" s="11">
        <v>2022</v>
      </c>
      <c r="B312" s="15" t="s">
        <v>75</v>
      </c>
      <c r="C312" s="4" t="s">
        <v>188</v>
      </c>
      <c r="D312" s="11">
        <v>2</v>
      </c>
      <c r="E312" s="11">
        <v>2</v>
      </c>
      <c r="F312" s="11">
        <v>0</v>
      </c>
      <c r="G312" s="11">
        <v>0</v>
      </c>
      <c r="H312" s="11">
        <v>2</v>
      </c>
      <c r="I312" s="11">
        <v>0</v>
      </c>
      <c r="J312" s="11">
        <v>0</v>
      </c>
    </row>
    <row r="313" spans="1:10" x14ac:dyDescent="0.2">
      <c r="A313" s="11">
        <v>2022</v>
      </c>
      <c r="B313" s="15" t="s">
        <v>76</v>
      </c>
      <c r="C313" s="4" t="s">
        <v>179</v>
      </c>
      <c r="D313" s="11">
        <v>2</v>
      </c>
      <c r="E313" s="11">
        <v>2</v>
      </c>
      <c r="F313" s="11">
        <v>0</v>
      </c>
      <c r="G313" s="11">
        <v>0</v>
      </c>
      <c r="H313" s="11">
        <v>2</v>
      </c>
      <c r="I313" s="11">
        <v>0</v>
      </c>
      <c r="J313" s="11">
        <v>0</v>
      </c>
    </row>
    <row r="314" spans="1:10" x14ac:dyDescent="0.2">
      <c r="A314" s="11">
        <v>2022</v>
      </c>
      <c r="B314" s="15" t="s">
        <v>76</v>
      </c>
      <c r="C314" s="83" t="s">
        <v>186</v>
      </c>
      <c r="D314" s="11">
        <v>3</v>
      </c>
      <c r="E314" s="11">
        <v>0</v>
      </c>
      <c r="F314" s="11">
        <v>3</v>
      </c>
      <c r="G314" s="11">
        <v>0</v>
      </c>
      <c r="H314" s="11">
        <v>2</v>
      </c>
      <c r="I314" s="11">
        <v>0</v>
      </c>
      <c r="J314" s="11">
        <v>0</v>
      </c>
    </row>
    <row r="315" spans="1:10" x14ac:dyDescent="0.2">
      <c r="A315" s="11">
        <v>2022</v>
      </c>
      <c r="B315" s="15" t="s">
        <v>76</v>
      </c>
      <c r="C315" s="4" t="s">
        <v>189</v>
      </c>
      <c r="D315" s="11">
        <v>3</v>
      </c>
      <c r="E315" s="11">
        <v>3</v>
      </c>
      <c r="F315" s="11">
        <v>0</v>
      </c>
      <c r="G315" s="11">
        <v>0</v>
      </c>
      <c r="H315" s="11">
        <v>3</v>
      </c>
      <c r="I315" s="11">
        <v>0</v>
      </c>
      <c r="J315" s="11">
        <v>0</v>
      </c>
    </row>
    <row r="316" spans="1:10" x14ac:dyDescent="0.2">
      <c r="A316" s="11">
        <v>2022</v>
      </c>
      <c r="B316" s="15" t="s">
        <v>77</v>
      </c>
      <c r="C316" s="89" t="s">
        <v>204</v>
      </c>
      <c r="D316" s="11">
        <v>1</v>
      </c>
      <c r="E316" s="11">
        <v>1</v>
      </c>
      <c r="F316" s="11">
        <v>0</v>
      </c>
      <c r="G316" s="11">
        <v>0</v>
      </c>
      <c r="H316" s="11">
        <v>1</v>
      </c>
      <c r="I316" s="11">
        <v>0</v>
      </c>
      <c r="J316" s="11">
        <v>0</v>
      </c>
    </row>
    <row r="317" spans="1:10" x14ac:dyDescent="0.2">
      <c r="A317" s="11">
        <v>2022</v>
      </c>
      <c r="B317" s="15" t="s">
        <v>77</v>
      </c>
      <c r="C317" s="4" t="s">
        <v>188</v>
      </c>
      <c r="D317" s="11">
        <v>1</v>
      </c>
      <c r="E317" s="11">
        <v>1</v>
      </c>
      <c r="F317" s="11">
        <v>0</v>
      </c>
      <c r="G317" s="11">
        <v>0</v>
      </c>
      <c r="H317" s="11">
        <v>1</v>
      </c>
      <c r="I317" s="11">
        <v>0</v>
      </c>
      <c r="J317" s="11">
        <v>0</v>
      </c>
    </row>
    <row r="318" spans="1:10" x14ac:dyDescent="0.2">
      <c r="A318" s="11">
        <v>2022</v>
      </c>
      <c r="B318" s="15" t="s">
        <v>77</v>
      </c>
      <c r="C318" s="69" t="s">
        <v>26</v>
      </c>
      <c r="D318" s="11">
        <v>2</v>
      </c>
      <c r="E318" s="11">
        <v>1</v>
      </c>
      <c r="F318" s="11">
        <v>1</v>
      </c>
      <c r="G318" s="11">
        <v>0</v>
      </c>
      <c r="H318" s="11">
        <v>2</v>
      </c>
      <c r="I318" s="11">
        <v>0</v>
      </c>
      <c r="J318" s="11">
        <v>0</v>
      </c>
    </row>
    <row r="319" spans="1:10" x14ac:dyDescent="0.2">
      <c r="A319" s="11">
        <v>2022</v>
      </c>
      <c r="B319" s="15" t="s">
        <v>77</v>
      </c>
      <c r="C319" s="89" t="s">
        <v>198</v>
      </c>
      <c r="D319" s="11">
        <v>1</v>
      </c>
      <c r="E319" s="11">
        <v>0</v>
      </c>
      <c r="F319" s="11">
        <v>1</v>
      </c>
      <c r="G319" s="11">
        <v>0</v>
      </c>
      <c r="H319" s="11">
        <v>1</v>
      </c>
      <c r="I319" s="11">
        <v>0</v>
      </c>
      <c r="J319" s="11">
        <v>0</v>
      </c>
    </row>
    <row r="320" spans="1:10" x14ac:dyDescent="0.2">
      <c r="A320" s="11">
        <v>2022</v>
      </c>
      <c r="B320" s="15" t="s">
        <v>77</v>
      </c>
      <c r="C320" s="4" t="s">
        <v>189</v>
      </c>
      <c r="D320" s="11">
        <v>2</v>
      </c>
      <c r="E320" s="11">
        <v>2</v>
      </c>
      <c r="F320" s="11">
        <v>0</v>
      </c>
      <c r="G320" s="11">
        <v>0</v>
      </c>
      <c r="H320" s="11">
        <v>2</v>
      </c>
      <c r="I320" s="11">
        <v>0</v>
      </c>
      <c r="J320" s="11">
        <v>0</v>
      </c>
    </row>
    <row r="321" spans="1:10" x14ac:dyDescent="0.2">
      <c r="A321" s="11">
        <v>2022</v>
      </c>
      <c r="B321" s="15" t="s">
        <v>77</v>
      </c>
      <c r="C321" s="4" t="s">
        <v>179</v>
      </c>
      <c r="D321" s="11">
        <v>5</v>
      </c>
      <c r="E321" s="11">
        <v>3</v>
      </c>
      <c r="F321" s="11">
        <v>2</v>
      </c>
      <c r="G321" s="11">
        <v>0</v>
      </c>
      <c r="H321" s="11">
        <v>5</v>
      </c>
      <c r="I321" s="11">
        <v>0</v>
      </c>
      <c r="J321" s="11">
        <v>0</v>
      </c>
    </row>
    <row r="322" spans="1:10" x14ac:dyDescent="0.2">
      <c r="A322" s="11">
        <v>2022</v>
      </c>
      <c r="B322" s="15" t="s">
        <v>77</v>
      </c>
      <c r="C322" s="4" t="s">
        <v>177</v>
      </c>
      <c r="D322" s="11">
        <v>1</v>
      </c>
      <c r="E322" s="11">
        <v>1</v>
      </c>
      <c r="F322" s="11">
        <v>0</v>
      </c>
      <c r="G322" s="11">
        <v>0</v>
      </c>
      <c r="H322" s="11">
        <v>1</v>
      </c>
      <c r="I322" s="11">
        <v>0</v>
      </c>
      <c r="J322" s="11">
        <v>0</v>
      </c>
    </row>
    <row r="323" spans="1:10" x14ac:dyDescent="0.2">
      <c r="A323" s="11">
        <v>2022</v>
      </c>
      <c r="B323" s="15" t="s">
        <v>77</v>
      </c>
      <c r="C323" s="4" t="s">
        <v>11</v>
      </c>
      <c r="D323" s="11">
        <v>1</v>
      </c>
      <c r="E323" s="11">
        <v>1</v>
      </c>
      <c r="F323" s="11">
        <v>0</v>
      </c>
      <c r="G323" s="11">
        <v>0</v>
      </c>
      <c r="H323" s="11">
        <v>1</v>
      </c>
      <c r="I323" s="11">
        <v>0</v>
      </c>
      <c r="J323" s="11">
        <v>0</v>
      </c>
    </row>
    <row r="324" spans="1:10" x14ac:dyDescent="0.2">
      <c r="A324" s="11">
        <v>2022</v>
      </c>
      <c r="B324" s="15" t="s">
        <v>77</v>
      </c>
      <c r="C324" s="89" t="s">
        <v>17</v>
      </c>
      <c r="D324" s="11">
        <v>2</v>
      </c>
      <c r="E324" s="11">
        <v>0</v>
      </c>
      <c r="F324" s="11">
        <v>2</v>
      </c>
      <c r="G324" s="11">
        <v>0</v>
      </c>
      <c r="H324" s="11">
        <v>2</v>
      </c>
      <c r="I324" s="11">
        <v>0</v>
      </c>
      <c r="J324" s="11">
        <v>0</v>
      </c>
    </row>
    <row r="325" spans="1:10" x14ac:dyDescent="0.2">
      <c r="A325" s="11">
        <v>2022</v>
      </c>
      <c r="B325" s="15" t="s">
        <v>77</v>
      </c>
      <c r="C325" s="89" t="s">
        <v>199</v>
      </c>
      <c r="D325" s="11">
        <v>5</v>
      </c>
      <c r="E325" s="11">
        <v>4</v>
      </c>
      <c r="F325" s="11">
        <v>1</v>
      </c>
      <c r="G325" s="11">
        <v>0</v>
      </c>
      <c r="H325" s="11">
        <v>4</v>
      </c>
      <c r="I325" s="11">
        <v>1</v>
      </c>
      <c r="J325" s="11">
        <v>0</v>
      </c>
    </row>
    <row r="326" spans="1:10" x14ac:dyDescent="0.2">
      <c r="A326" s="11">
        <v>2022</v>
      </c>
      <c r="B326" s="15" t="s">
        <v>77</v>
      </c>
      <c r="C326" s="89" t="s">
        <v>200</v>
      </c>
      <c r="D326" s="11">
        <v>6</v>
      </c>
      <c r="E326" s="11">
        <v>5</v>
      </c>
      <c r="F326" s="11">
        <v>1</v>
      </c>
      <c r="G326" s="11">
        <v>0</v>
      </c>
      <c r="H326" s="11">
        <v>4</v>
      </c>
      <c r="I326" s="11">
        <v>1</v>
      </c>
      <c r="J326" s="11">
        <v>0</v>
      </c>
    </row>
    <row r="327" spans="1:10" x14ac:dyDescent="0.2">
      <c r="A327" s="11">
        <v>2022</v>
      </c>
      <c r="B327" s="15" t="s">
        <v>77</v>
      </c>
      <c r="C327" s="89" t="s">
        <v>201</v>
      </c>
      <c r="D327" s="11">
        <v>3</v>
      </c>
      <c r="E327" s="11">
        <v>2</v>
      </c>
      <c r="F327" s="11">
        <v>1</v>
      </c>
      <c r="G327" s="11">
        <v>0</v>
      </c>
      <c r="H327" s="11">
        <v>2</v>
      </c>
      <c r="I327" s="11">
        <v>1</v>
      </c>
      <c r="J327" s="11">
        <v>0</v>
      </c>
    </row>
    <row r="328" spans="1:10" x14ac:dyDescent="0.2">
      <c r="A328" s="84">
        <v>2022</v>
      </c>
      <c r="B328" s="82" t="s">
        <v>77</v>
      </c>
      <c r="C328" s="89" t="s">
        <v>195</v>
      </c>
      <c r="D328" s="84">
        <v>2</v>
      </c>
      <c r="E328" s="84">
        <v>2</v>
      </c>
      <c r="F328" s="84">
        <v>0</v>
      </c>
      <c r="G328" s="84">
        <v>0</v>
      </c>
      <c r="H328" s="84">
        <v>0</v>
      </c>
      <c r="I328" s="84">
        <v>1</v>
      </c>
      <c r="J328" s="84">
        <v>0</v>
      </c>
    </row>
    <row r="329" spans="1:10" x14ac:dyDescent="0.2">
      <c r="A329" s="84">
        <v>2023</v>
      </c>
      <c r="B329" s="82" t="s">
        <v>66</v>
      </c>
      <c r="C329" s="83" t="s">
        <v>179</v>
      </c>
      <c r="D329" s="84">
        <v>4</v>
      </c>
      <c r="E329" s="84">
        <v>3</v>
      </c>
      <c r="F329" s="84">
        <v>1</v>
      </c>
      <c r="G329" s="84">
        <v>0</v>
      </c>
      <c r="H329" s="84">
        <v>4</v>
      </c>
      <c r="I329" s="84">
        <v>0</v>
      </c>
      <c r="J329" s="84">
        <v>0</v>
      </c>
    </row>
    <row r="330" spans="1:10" x14ac:dyDescent="0.2">
      <c r="A330" s="84">
        <v>2023</v>
      </c>
      <c r="B330" s="82" t="s">
        <v>66</v>
      </c>
      <c r="C330" s="83" t="s">
        <v>188</v>
      </c>
      <c r="D330" s="84">
        <v>1</v>
      </c>
      <c r="E330" s="84">
        <v>1</v>
      </c>
      <c r="F330" s="84">
        <v>0</v>
      </c>
      <c r="G330" s="84">
        <v>0</v>
      </c>
      <c r="H330" s="84">
        <v>1</v>
      </c>
      <c r="I330" s="84">
        <v>0</v>
      </c>
      <c r="J330" s="84">
        <v>0</v>
      </c>
    </row>
    <row r="331" spans="1:10" x14ac:dyDescent="0.2">
      <c r="A331" s="84">
        <v>2023</v>
      </c>
      <c r="B331" s="82" t="s">
        <v>66</v>
      </c>
      <c r="C331" s="69" t="s">
        <v>26</v>
      </c>
      <c r="D331" s="84">
        <v>1</v>
      </c>
      <c r="E331" s="84">
        <v>0</v>
      </c>
      <c r="F331" s="84">
        <v>1</v>
      </c>
      <c r="G331" s="84">
        <v>0</v>
      </c>
      <c r="H331" s="84">
        <v>1</v>
      </c>
      <c r="I331" s="84">
        <v>0</v>
      </c>
      <c r="J331" s="84">
        <v>0</v>
      </c>
    </row>
    <row r="332" spans="1:10" x14ac:dyDescent="0.2">
      <c r="A332" s="84">
        <v>2023</v>
      </c>
      <c r="B332" s="82" t="s">
        <v>66</v>
      </c>
      <c r="C332" s="89" t="s">
        <v>193</v>
      </c>
      <c r="D332" s="84">
        <v>1</v>
      </c>
      <c r="E332" s="84">
        <v>0</v>
      </c>
      <c r="F332" s="84">
        <v>1</v>
      </c>
      <c r="G332" s="84">
        <v>0</v>
      </c>
      <c r="H332" s="84">
        <v>1</v>
      </c>
      <c r="I332" s="84">
        <v>0</v>
      </c>
      <c r="J332" s="84">
        <v>0</v>
      </c>
    </row>
    <row r="333" spans="1:10" x14ac:dyDescent="0.2">
      <c r="A333" s="84">
        <v>2023</v>
      </c>
      <c r="B333" s="82" t="s">
        <v>66</v>
      </c>
      <c r="C333" s="83" t="s">
        <v>153</v>
      </c>
      <c r="D333" s="84">
        <v>4</v>
      </c>
      <c r="E333" s="84">
        <v>2</v>
      </c>
      <c r="F333" s="84">
        <v>2</v>
      </c>
      <c r="G333" s="84">
        <v>0</v>
      </c>
      <c r="H333" s="84">
        <v>4</v>
      </c>
      <c r="I333" s="84">
        <v>0</v>
      </c>
      <c r="J333" s="84">
        <v>0</v>
      </c>
    </row>
    <row r="334" spans="1:10" x14ac:dyDescent="0.2">
      <c r="A334" s="84">
        <v>2023</v>
      </c>
      <c r="B334" s="82" t="s">
        <v>66</v>
      </c>
      <c r="C334" s="83" t="s">
        <v>202</v>
      </c>
      <c r="D334" s="84">
        <v>1</v>
      </c>
      <c r="E334" s="84">
        <v>1</v>
      </c>
      <c r="F334" s="84">
        <v>0</v>
      </c>
      <c r="G334" s="84">
        <v>0</v>
      </c>
      <c r="H334" s="84">
        <v>1</v>
      </c>
      <c r="I334" s="84">
        <v>0</v>
      </c>
      <c r="J334" s="84">
        <v>0</v>
      </c>
    </row>
    <row r="335" spans="1:10" x14ac:dyDescent="0.2">
      <c r="A335" s="84">
        <v>2023</v>
      </c>
      <c r="B335" s="82" t="s">
        <v>66</v>
      </c>
      <c r="C335" s="89" t="s">
        <v>203</v>
      </c>
      <c r="D335" s="84">
        <v>1</v>
      </c>
      <c r="E335" s="84">
        <v>0</v>
      </c>
      <c r="F335" s="84">
        <v>1</v>
      </c>
      <c r="G335" s="84">
        <v>0</v>
      </c>
      <c r="H335" s="84">
        <v>0</v>
      </c>
      <c r="I335" s="84">
        <v>0</v>
      </c>
      <c r="J335" s="84">
        <v>0</v>
      </c>
    </row>
    <row r="336" spans="1:10" x14ac:dyDescent="0.2">
      <c r="A336" s="11">
        <v>2023</v>
      </c>
      <c r="B336" s="15" t="s">
        <v>67</v>
      </c>
      <c r="C336" s="4" t="s">
        <v>204</v>
      </c>
      <c r="D336" s="11">
        <v>1</v>
      </c>
      <c r="E336" s="11">
        <v>0</v>
      </c>
      <c r="F336" s="11">
        <v>1</v>
      </c>
      <c r="G336" s="11">
        <v>0</v>
      </c>
      <c r="H336" s="11">
        <v>1</v>
      </c>
      <c r="I336" s="11">
        <v>0</v>
      </c>
      <c r="J336" s="11">
        <v>0</v>
      </c>
    </row>
    <row r="337" spans="1:10" x14ac:dyDescent="0.2">
      <c r="A337" s="11">
        <v>2023</v>
      </c>
      <c r="B337" s="15" t="s">
        <v>67</v>
      </c>
      <c r="C337" s="4" t="s">
        <v>153</v>
      </c>
      <c r="D337" s="11">
        <v>1</v>
      </c>
      <c r="E337" s="11">
        <v>0</v>
      </c>
      <c r="F337" s="11">
        <v>1</v>
      </c>
      <c r="G337" s="11">
        <v>0</v>
      </c>
      <c r="H337" s="11">
        <v>1</v>
      </c>
      <c r="I337" s="11">
        <v>0</v>
      </c>
      <c r="J337" s="11">
        <v>0</v>
      </c>
    </row>
    <row r="338" spans="1:10" x14ac:dyDescent="0.2">
      <c r="A338" s="11">
        <v>2023</v>
      </c>
      <c r="B338" s="15" t="s">
        <v>67</v>
      </c>
      <c r="C338" s="83" t="s">
        <v>186</v>
      </c>
      <c r="D338" s="11">
        <v>2</v>
      </c>
      <c r="E338" s="11">
        <v>1</v>
      </c>
      <c r="F338" s="11">
        <v>1</v>
      </c>
      <c r="G338" s="11">
        <v>0</v>
      </c>
      <c r="H338" s="11">
        <v>2</v>
      </c>
      <c r="I338" s="11">
        <v>0</v>
      </c>
      <c r="J338" s="11">
        <v>0</v>
      </c>
    </row>
    <row r="339" spans="1:10" x14ac:dyDescent="0.2">
      <c r="A339" s="11">
        <v>2023</v>
      </c>
      <c r="B339" s="15" t="s">
        <v>68</v>
      </c>
      <c r="C339" s="4" t="s">
        <v>179</v>
      </c>
      <c r="D339" s="11">
        <v>2</v>
      </c>
      <c r="E339" s="11">
        <v>2</v>
      </c>
      <c r="F339" s="11">
        <v>0</v>
      </c>
      <c r="G339" s="11">
        <v>0</v>
      </c>
      <c r="H339" s="11">
        <v>2</v>
      </c>
      <c r="I339" s="11">
        <v>0</v>
      </c>
      <c r="J339" s="11">
        <v>0</v>
      </c>
    </row>
    <row r="340" spans="1:10" x14ac:dyDescent="0.2">
      <c r="A340" s="11">
        <v>2023</v>
      </c>
      <c r="B340" s="15" t="s">
        <v>68</v>
      </c>
      <c r="C340" s="89" t="s">
        <v>205</v>
      </c>
      <c r="D340" s="11">
        <v>2</v>
      </c>
      <c r="E340" s="11">
        <v>1</v>
      </c>
      <c r="F340" s="11">
        <v>1</v>
      </c>
      <c r="G340" s="11">
        <v>0</v>
      </c>
      <c r="H340" s="11">
        <v>1</v>
      </c>
      <c r="I340" s="11">
        <v>0</v>
      </c>
      <c r="J340" s="11">
        <v>0</v>
      </c>
    </row>
    <row r="341" spans="1:10" x14ac:dyDescent="0.2">
      <c r="A341" s="84">
        <v>2023</v>
      </c>
      <c r="B341" s="82" t="s">
        <v>69</v>
      </c>
      <c r="C341" s="83" t="s">
        <v>188</v>
      </c>
      <c r="D341" s="84">
        <v>2</v>
      </c>
      <c r="E341" s="84">
        <v>2</v>
      </c>
      <c r="F341" s="84">
        <v>0</v>
      </c>
      <c r="G341" s="84">
        <v>0</v>
      </c>
      <c r="H341" s="84">
        <v>2</v>
      </c>
      <c r="I341" s="84">
        <v>0</v>
      </c>
      <c r="J341" s="84">
        <v>0</v>
      </c>
    </row>
    <row r="342" spans="1:10" x14ac:dyDescent="0.2">
      <c r="A342" s="84">
        <v>2023</v>
      </c>
      <c r="B342" s="82" t="s">
        <v>69</v>
      </c>
      <c r="C342" s="69" t="s">
        <v>26</v>
      </c>
      <c r="D342" s="84">
        <v>1</v>
      </c>
      <c r="E342" s="84">
        <v>1</v>
      </c>
      <c r="F342" s="84">
        <v>0</v>
      </c>
      <c r="G342" s="84">
        <v>0</v>
      </c>
      <c r="H342" s="84">
        <v>1</v>
      </c>
      <c r="I342" s="84">
        <v>0</v>
      </c>
      <c r="J342" s="84">
        <v>0</v>
      </c>
    </row>
    <row r="343" spans="1:10" x14ac:dyDescent="0.2">
      <c r="A343" s="84">
        <v>2023</v>
      </c>
      <c r="B343" s="82" t="s">
        <v>69</v>
      </c>
      <c r="C343" s="83" t="s">
        <v>179</v>
      </c>
      <c r="D343" s="84">
        <v>1</v>
      </c>
      <c r="E343" s="84">
        <v>1</v>
      </c>
      <c r="F343" s="84">
        <v>0</v>
      </c>
      <c r="G343" s="84">
        <v>0</v>
      </c>
      <c r="H343" s="84">
        <v>1</v>
      </c>
      <c r="I343" s="84">
        <v>0</v>
      </c>
      <c r="J343" s="84">
        <v>0</v>
      </c>
    </row>
    <row r="344" spans="1:10" x14ac:dyDescent="0.2">
      <c r="A344" s="84">
        <v>2023</v>
      </c>
      <c r="B344" s="82" t="s">
        <v>69</v>
      </c>
      <c r="C344" s="83" t="s">
        <v>160</v>
      </c>
      <c r="D344" s="84">
        <v>1</v>
      </c>
      <c r="E344" s="84">
        <v>0</v>
      </c>
      <c r="F344" s="84">
        <v>1</v>
      </c>
      <c r="G344" s="84">
        <v>0</v>
      </c>
      <c r="H344" s="84">
        <v>1</v>
      </c>
      <c r="I344" s="84">
        <v>0</v>
      </c>
      <c r="J344" s="84">
        <v>0</v>
      </c>
    </row>
    <row r="345" spans="1:10" x14ac:dyDescent="0.2">
      <c r="A345" s="84">
        <v>2023</v>
      </c>
      <c r="B345" s="82" t="s">
        <v>69</v>
      </c>
      <c r="C345" s="83" t="s">
        <v>15</v>
      </c>
      <c r="D345" s="84">
        <v>2</v>
      </c>
      <c r="E345" s="84">
        <v>2</v>
      </c>
      <c r="F345" s="84">
        <v>0</v>
      </c>
      <c r="G345" s="84">
        <v>0</v>
      </c>
      <c r="H345" s="84">
        <v>1</v>
      </c>
      <c r="I345" s="84">
        <v>0</v>
      </c>
      <c r="J345" s="84">
        <v>0</v>
      </c>
    </row>
    <row r="346" spans="1:10" x14ac:dyDescent="0.2">
      <c r="A346" s="84">
        <v>2023</v>
      </c>
      <c r="B346" s="82" t="s">
        <v>69</v>
      </c>
      <c r="C346" s="89" t="s">
        <v>206</v>
      </c>
      <c r="D346" s="84">
        <v>1</v>
      </c>
      <c r="E346" s="84">
        <v>1</v>
      </c>
      <c r="F346" s="84">
        <v>0</v>
      </c>
      <c r="G346" s="84">
        <v>0</v>
      </c>
      <c r="H346" s="84">
        <v>1</v>
      </c>
      <c r="I346" s="84">
        <v>0</v>
      </c>
      <c r="J346" s="84">
        <v>0</v>
      </c>
    </row>
    <row r="347" spans="1:10" ht="15" x14ac:dyDescent="0.25">
      <c r="A347" s="11">
        <v>2023</v>
      </c>
      <c r="B347" s="15" t="s">
        <v>70</v>
      </c>
      <c r="C347" s="90" t="s">
        <v>207</v>
      </c>
      <c r="D347" s="11">
        <v>1</v>
      </c>
      <c r="E347" s="11">
        <v>0</v>
      </c>
      <c r="F347" s="11">
        <v>1</v>
      </c>
      <c r="G347" s="11">
        <v>0</v>
      </c>
      <c r="H347" s="11">
        <v>1</v>
      </c>
      <c r="I347" s="11">
        <v>0</v>
      </c>
      <c r="J347" s="11">
        <v>0</v>
      </c>
    </row>
    <row r="348" spans="1:10" x14ac:dyDescent="0.2">
      <c r="A348" s="11">
        <v>2023</v>
      </c>
      <c r="B348" s="15" t="s">
        <v>70</v>
      </c>
      <c r="C348" s="83" t="s">
        <v>186</v>
      </c>
      <c r="D348" s="11">
        <v>1</v>
      </c>
      <c r="E348" s="11">
        <v>0</v>
      </c>
      <c r="F348" s="11">
        <v>1</v>
      </c>
      <c r="G348" s="11">
        <v>0</v>
      </c>
      <c r="H348" s="11">
        <v>1</v>
      </c>
      <c r="I348" s="11">
        <v>0</v>
      </c>
      <c r="J348" s="11">
        <v>0</v>
      </c>
    </row>
    <row r="349" spans="1:10" x14ac:dyDescent="0.2">
      <c r="A349" s="11">
        <v>2023</v>
      </c>
      <c r="B349" s="15" t="s">
        <v>70</v>
      </c>
      <c r="C349" s="4" t="s">
        <v>188</v>
      </c>
      <c r="D349" s="11">
        <v>4</v>
      </c>
      <c r="E349" s="11">
        <v>4</v>
      </c>
      <c r="F349" s="11">
        <v>0</v>
      </c>
      <c r="G349" s="11">
        <v>0</v>
      </c>
      <c r="H349" s="11">
        <v>4</v>
      </c>
      <c r="I349" s="11">
        <v>0</v>
      </c>
      <c r="J349" s="11">
        <v>0</v>
      </c>
    </row>
    <row r="350" spans="1:10" x14ac:dyDescent="0.2">
      <c r="A350" s="11">
        <v>2023</v>
      </c>
      <c r="B350" s="15" t="s">
        <v>70</v>
      </c>
      <c r="C350" s="83" t="s">
        <v>160</v>
      </c>
      <c r="D350" s="11">
        <v>2</v>
      </c>
      <c r="E350" s="11">
        <v>1</v>
      </c>
      <c r="F350" s="11">
        <v>1</v>
      </c>
      <c r="G350" s="11">
        <v>0</v>
      </c>
      <c r="H350" s="11">
        <v>2</v>
      </c>
      <c r="I350" s="11">
        <v>0</v>
      </c>
      <c r="J350" s="11">
        <v>0</v>
      </c>
    </row>
    <row r="351" spans="1:10" x14ac:dyDescent="0.2">
      <c r="A351" s="11">
        <v>2023</v>
      </c>
      <c r="B351" s="15" t="s">
        <v>70</v>
      </c>
      <c r="C351" s="83" t="s">
        <v>15</v>
      </c>
      <c r="D351" s="11">
        <v>1</v>
      </c>
      <c r="E351" s="11">
        <v>1</v>
      </c>
      <c r="F351" s="11">
        <v>0</v>
      </c>
      <c r="G351" s="11">
        <v>0</v>
      </c>
      <c r="H351" s="11">
        <v>1</v>
      </c>
      <c r="I351" s="11">
        <v>0</v>
      </c>
      <c r="J351" s="11">
        <v>0</v>
      </c>
    </row>
    <row r="352" spans="1:10" x14ac:dyDescent="0.2">
      <c r="A352" s="84">
        <v>2023</v>
      </c>
      <c r="B352" s="82" t="s">
        <v>70</v>
      </c>
      <c r="C352" s="83" t="s">
        <v>179</v>
      </c>
      <c r="D352" s="84">
        <v>1</v>
      </c>
      <c r="E352" s="84">
        <v>1</v>
      </c>
      <c r="F352" s="84">
        <v>0</v>
      </c>
      <c r="G352" s="84">
        <v>0</v>
      </c>
      <c r="H352" s="84">
        <v>1</v>
      </c>
      <c r="I352" s="84">
        <v>0</v>
      </c>
      <c r="J352" s="84">
        <v>0</v>
      </c>
    </row>
    <row r="353" spans="1:10" x14ac:dyDescent="0.2">
      <c r="A353" s="84">
        <v>2023</v>
      </c>
      <c r="B353" s="82" t="s">
        <v>71</v>
      </c>
      <c r="C353" s="83" t="s">
        <v>177</v>
      </c>
      <c r="D353" s="84">
        <v>19</v>
      </c>
      <c r="E353" s="84">
        <v>18</v>
      </c>
      <c r="F353" s="84">
        <v>1</v>
      </c>
      <c r="G353" s="84">
        <v>0</v>
      </c>
      <c r="H353" s="84">
        <v>15</v>
      </c>
      <c r="I353" s="84">
        <v>3</v>
      </c>
      <c r="J353" s="84">
        <v>0</v>
      </c>
    </row>
    <row r="354" spans="1:10" x14ac:dyDescent="0.2">
      <c r="A354" s="84">
        <v>2023</v>
      </c>
      <c r="B354" s="82" t="s">
        <v>71</v>
      </c>
      <c r="C354" s="83" t="s">
        <v>15</v>
      </c>
      <c r="D354" s="84">
        <v>2</v>
      </c>
      <c r="E354" s="84">
        <v>2</v>
      </c>
      <c r="F354" s="84">
        <v>0</v>
      </c>
      <c r="G354" s="84">
        <v>0</v>
      </c>
      <c r="H354" s="84">
        <v>2</v>
      </c>
      <c r="I354" s="84">
        <v>0</v>
      </c>
      <c r="J354" s="84">
        <v>0</v>
      </c>
    </row>
    <row r="355" spans="1:10" x14ac:dyDescent="0.2">
      <c r="A355" s="84">
        <v>2023</v>
      </c>
      <c r="B355" s="82" t="s">
        <v>71</v>
      </c>
      <c r="C355" s="83" t="s">
        <v>11</v>
      </c>
      <c r="D355" s="84">
        <v>5</v>
      </c>
      <c r="E355" s="84">
        <v>4</v>
      </c>
      <c r="F355" s="84">
        <v>1</v>
      </c>
      <c r="G355" s="84">
        <v>0</v>
      </c>
      <c r="H355" s="84">
        <v>4</v>
      </c>
      <c r="I355" s="84">
        <v>0</v>
      </c>
      <c r="J355" s="84">
        <v>0</v>
      </c>
    </row>
    <row r="356" spans="1:10" x14ac:dyDescent="0.2">
      <c r="A356" s="84">
        <v>2023</v>
      </c>
      <c r="B356" s="82" t="s">
        <v>71</v>
      </c>
      <c r="C356" s="83" t="s">
        <v>25</v>
      </c>
      <c r="D356" s="84">
        <v>6</v>
      </c>
      <c r="E356" s="84">
        <v>3</v>
      </c>
      <c r="F356" s="84">
        <v>3</v>
      </c>
      <c r="G356" s="84">
        <v>0</v>
      </c>
      <c r="H356" s="84">
        <v>6</v>
      </c>
      <c r="I356" s="84">
        <v>0</v>
      </c>
      <c r="J356" s="84">
        <v>0</v>
      </c>
    </row>
    <row r="357" spans="1:10" x14ac:dyDescent="0.2">
      <c r="A357" s="84">
        <v>2023</v>
      </c>
      <c r="B357" s="82" t="s">
        <v>71</v>
      </c>
      <c r="C357" s="83" t="s">
        <v>24</v>
      </c>
      <c r="D357" s="84">
        <v>6</v>
      </c>
      <c r="E357" s="84">
        <v>4</v>
      </c>
      <c r="F357" s="84">
        <v>2</v>
      </c>
      <c r="G357" s="84">
        <v>0</v>
      </c>
      <c r="H357" s="84">
        <v>4</v>
      </c>
      <c r="I357" s="84">
        <v>0</v>
      </c>
      <c r="J357" s="84">
        <v>0</v>
      </c>
    </row>
    <row r="358" spans="1:10" x14ac:dyDescent="0.2">
      <c r="A358" s="84">
        <v>2023</v>
      </c>
      <c r="B358" s="82" t="s">
        <v>71</v>
      </c>
      <c r="C358" s="83" t="s">
        <v>186</v>
      </c>
      <c r="D358" s="84">
        <v>1</v>
      </c>
      <c r="E358" s="84">
        <v>0</v>
      </c>
      <c r="F358" s="84">
        <v>1</v>
      </c>
      <c r="G358" s="84">
        <v>0</v>
      </c>
      <c r="H358" s="84">
        <v>1</v>
      </c>
      <c r="I358" s="84">
        <v>0</v>
      </c>
      <c r="J358" s="84">
        <v>0</v>
      </c>
    </row>
    <row r="359" spans="1:10" x14ac:dyDescent="0.2">
      <c r="A359" s="84">
        <v>2023</v>
      </c>
      <c r="B359" s="82" t="s">
        <v>71</v>
      </c>
      <c r="C359" s="83" t="s">
        <v>194</v>
      </c>
      <c r="D359" s="84">
        <v>4</v>
      </c>
      <c r="E359" s="84">
        <v>4</v>
      </c>
      <c r="F359" s="84">
        <v>0</v>
      </c>
      <c r="G359" s="84">
        <v>0</v>
      </c>
      <c r="H359" s="84">
        <v>1</v>
      </c>
      <c r="I359" s="84">
        <v>2</v>
      </c>
      <c r="J359" s="84">
        <v>0</v>
      </c>
    </row>
    <row r="360" spans="1:10" x14ac:dyDescent="0.2">
      <c r="A360" s="84">
        <v>2023</v>
      </c>
      <c r="B360" s="82" t="s">
        <v>71</v>
      </c>
      <c r="C360" s="89" t="s">
        <v>195</v>
      </c>
      <c r="D360" s="84">
        <v>1</v>
      </c>
      <c r="E360" s="84">
        <v>1</v>
      </c>
      <c r="F360" s="84">
        <v>0</v>
      </c>
      <c r="G360" s="84">
        <v>0</v>
      </c>
      <c r="H360" s="84">
        <v>0</v>
      </c>
      <c r="I360" s="84">
        <v>1</v>
      </c>
      <c r="J360" s="84">
        <v>0</v>
      </c>
    </row>
    <row r="361" spans="1:10" x14ac:dyDescent="0.2">
      <c r="A361" s="11">
        <v>2023</v>
      </c>
      <c r="B361" s="15" t="s">
        <v>71</v>
      </c>
      <c r="C361" s="89" t="s">
        <v>208</v>
      </c>
      <c r="D361" s="11">
        <v>1</v>
      </c>
      <c r="E361" s="11">
        <v>1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</row>
    <row r="362" spans="1:10" x14ac:dyDescent="0.2">
      <c r="A362" s="11">
        <v>2023</v>
      </c>
      <c r="B362" s="15" t="s">
        <v>71</v>
      </c>
      <c r="C362" s="4" t="s">
        <v>205</v>
      </c>
      <c r="D362" s="11">
        <v>1</v>
      </c>
      <c r="E362" s="11">
        <v>1</v>
      </c>
      <c r="F362" s="11">
        <v>0</v>
      </c>
      <c r="G362" s="11">
        <v>0</v>
      </c>
      <c r="H362" s="11">
        <v>1</v>
      </c>
      <c r="I362" s="11">
        <v>0</v>
      </c>
      <c r="J362" s="11">
        <v>0</v>
      </c>
    </row>
    <row r="363" spans="1:10" x14ac:dyDescent="0.2">
      <c r="A363" s="11">
        <v>2023</v>
      </c>
      <c r="B363" s="15" t="s">
        <v>212</v>
      </c>
      <c r="C363" s="89" t="s">
        <v>196</v>
      </c>
      <c r="D363" s="11">
        <v>1</v>
      </c>
      <c r="E363" s="11">
        <v>1</v>
      </c>
      <c r="F363" s="11">
        <v>0</v>
      </c>
      <c r="G363" s="11">
        <v>0</v>
      </c>
      <c r="H363" s="11">
        <v>1</v>
      </c>
      <c r="I363" s="11">
        <v>0</v>
      </c>
      <c r="J363" s="11">
        <v>0</v>
      </c>
    </row>
    <row r="364" spans="1:10" x14ac:dyDescent="0.2">
      <c r="A364" s="84">
        <v>2023</v>
      </c>
      <c r="B364" s="82" t="s">
        <v>72</v>
      </c>
      <c r="C364" s="83" t="s">
        <v>186</v>
      </c>
      <c r="D364" s="84">
        <v>1</v>
      </c>
      <c r="E364" s="84">
        <v>0</v>
      </c>
      <c r="F364" s="84">
        <v>1</v>
      </c>
      <c r="G364" s="84">
        <v>0</v>
      </c>
      <c r="H364" s="84">
        <v>1</v>
      </c>
      <c r="I364" s="84">
        <v>0</v>
      </c>
      <c r="J364" s="84">
        <v>0</v>
      </c>
    </row>
    <row r="365" spans="1:10" x14ac:dyDescent="0.2">
      <c r="A365" s="84">
        <v>2023</v>
      </c>
      <c r="B365" s="82" t="s">
        <v>72</v>
      </c>
      <c r="C365" s="89" t="s">
        <v>201</v>
      </c>
      <c r="D365" s="84">
        <v>1</v>
      </c>
      <c r="E365" s="84">
        <v>1</v>
      </c>
      <c r="F365" s="84">
        <v>0</v>
      </c>
      <c r="G365" s="84">
        <v>0</v>
      </c>
      <c r="H365" s="84">
        <v>1</v>
      </c>
      <c r="I365" s="84">
        <v>0</v>
      </c>
      <c r="J365" s="84">
        <v>0</v>
      </c>
    </row>
    <row r="366" spans="1:10" x14ac:dyDescent="0.2">
      <c r="A366" s="84">
        <v>2023</v>
      </c>
      <c r="B366" s="82" t="s">
        <v>72</v>
      </c>
      <c r="C366" s="83" t="s">
        <v>179</v>
      </c>
      <c r="D366" s="84">
        <v>2</v>
      </c>
      <c r="E366" s="84">
        <v>1</v>
      </c>
      <c r="F366" s="84">
        <v>1</v>
      </c>
      <c r="G366" s="84">
        <v>0</v>
      </c>
      <c r="H366" s="84">
        <v>2</v>
      </c>
      <c r="I366" s="84">
        <v>0</v>
      </c>
      <c r="J366" s="84">
        <v>0</v>
      </c>
    </row>
    <row r="367" spans="1:10" x14ac:dyDescent="0.2">
      <c r="A367" s="84">
        <v>2023</v>
      </c>
      <c r="B367" s="82" t="s">
        <v>73</v>
      </c>
      <c r="C367" s="69" t="s">
        <v>26</v>
      </c>
      <c r="D367" s="84">
        <v>1</v>
      </c>
      <c r="E367" s="84">
        <v>1</v>
      </c>
      <c r="F367" s="84">
        <v>0</v>
      </c>
      <c r="G367" s="84">
        <v>0</v>
      </c>
      <c r="H367" s="84">
        <v>0</v>
      </c>
      <c r="I367" s="84">
        <v>0</v>
      </c>
      <c r="J367" s="84">
        <v>0</v>
      </c>
    </row>
    <row r="368" spans="1:10" x14ac:dyDescent="0.2">
      <c r="A368" s="84">
        <v>2023</v>
      </c>
      <c r="B368" s="82" t="s">
        <v>73</v>
      </c>
      <c r="C368" s="4" t="s">
        <v>190</v>
      </c>
      <c r="D368" s="84">
        <v>2</v>
      </c>
      <c r="E368" s="84">
        <v>1</v>
      </c>
      <c r="F368" s="84">
        <v>1</v>
      </c>
      <c r="G368" s="84">
        <v>0</v>
      </c>
      <c r="H368" s="84">
        <v>0</v>
      </c>
      <c r="I368" s="84">
        <v>0</v>
      </c>
      <c r="J368" s="84">
        <v>0</v>
      </c>
    </row>
    <row r="369" spans="1:10" x14ac:dyDescent="0.2">
      <c r="A369" s="84">
        <v>2023</v>
      </c>
      <c r="B369" s="82" t="s">
        <v>73</v>
      </c>
      <c r="C369" s="83" t="s">
        <v>179</v>
      </c>
      <c r="D369" s="84">
        <v>1</v>
      </c>
      <c r="E369" s="84">
        <v>1</v>
      </c>
      <c r="F369" s="84">
        <v>0</v>
      </c>
      <c r="G369" s="84">
        <v>0</v>
      </c>
      <c r="H369" s="84">
        <v>0</v>
      </c>
      <c r="I369" s="84">
        <v>0</v>
      </c>
      <c r="J369" s="84">
        <v>0</v>
      </c>
    </row>
    <row r="370" spans="1:10" x14ac:dyDescent="0.2">
      <c r="A370" s="84">
        <v>2023</v>
      </c>
      <c r="B370" s="82" t="s">
        <v>73</v>
      </c>
      <c r="C370" s="83" t="s">
        <v>11</v>
      </c>
      <c r="D370" s="84">
        <v>5</v>
      </c>
      <c r="E370" s="84">
        <v>2</v>
      </c>
      <c r="F370" s="84">
        <v>3</v>
      </c>
      <c r="G370" s="84">
        <v>0</v>
      </c>
      <c r="H370" s="84">
        <v>0</v>
      </c>
      <c r="I370" s="84">
        <v>0</v>
      </c>
      <c r="J370" s="84">
        <v>0</v>
      </c>
    </row>
    <row r="371" spans="1:10" x14ac:dyDescent="0.2">
      <c r="A371" s="84">
        <v>2023</v>
      </c>
      <c r="B371" s="82" t="s">
        <v>74</v>
      </c>
      <c r="C371" s="69" t="s">
        <v>26</v>
      </c>
      <c r="D371" s="84">
        <v>1</v>
      </c>
      <c r="E371" s="84">
        <v>0</v>
      </c>
      <c r="F371" s="84">
        <v>1</v>
      </c>
      <c r="G371" s="84">
        <v>0</v>
      </c>
      <c r="H371" s="84">
        <v>1</v>
      </c>
      <c r="I371" s="84">
        <v>0</v>
      </c>
      <c r="J371" s="84">
        <v>0</v>
      </c>
    </row>
    <row r="372" spans="1:10" x14ac:dyDescent="0.2">
      <c r="A372" s="84">
        <v>2023</v>
      </c>
      <c r="B372" s="82" t="s">
        <v>75</v>
      </c>
      <c r="C372" s="69" t="s">
        <v>26</v>
      </c>
      <c r="D372" s="84">
        <v>1</v>
      </c>
      <c r="E372" s="84">
        <v>1</v>
      </c>
      <c r="F372" s="84">
        <v>0</v>
      </c>
      <c r="G372" s="84">
        <v>0</v>
      </c>
      <c r="H372" s="84">
        <v>1</v>
      </c>
      <c r="I372" s="84">
        <v>0</v>
      </c>
      <c r="J372" s="84">
        <v>0</v>
      </c>
    </row>
    <row r="373" spans="1:10" x14ac:dyDescent="0.2">
      <c r="A373" s="84">
        <v>2023</v>
      </c>
      <c r="B373" s="82" t="s">
        <v>75</v>
      </c>
      <c r="C373" s="83" t="s">
        <v>11</v>
      </c>
      <c r="D373" s="84">
        <v>1</v>
      </c>
      <c r="E373" s="84">
        <v>1</v>
      </c>
      <c r="F373" s="84">
        <v>0</v>
      </c>
      <c r="G373" s="84">
        <v>0</v>
      </c>
      <c r="H373" s="84">
        <v>1</v>
      </c>
      <c r="I373" s="84">
        <v>0</v>
      </c>
      <c r="J373" s="84">
        <v>0</v>
      </c>
    </row>
    <row r="374" spans="1:10" x14ac:dyDescent="0.2">
      <c r="A374" s="84">
        <v>2023</v>
      </c>
      <c r="B374" s="82" t="s">
        <v>76</v>
      </c>
      <c r="C374" s="83" t="s">
        <v>179</v>
      </c>
      <c r="D374" s="84">
        <v>1</v>
      </c>
      <c r="E374" s="84">
        <v>1</v>
      </c>
      <c r="F374" s="84">
        <v>0</v>
      </c>
      <c r="G374" s="84">
        <v>0</v>
      </c>
      <c r="H374" s="84">
        <v>1</v>
      </c>
      <c r="I374" s="84">
        <v>0</v>
      </c>
      <c r="J374" s="84">
        <v>0</v>
      </c>
    </row>
    <row r="375" spans="1:10" x14ac:dyDescent="0.2">
      <c r="A375" s="84">
        <v>2023</v>
      </c>
      <c r="B375" s="82" t="s">
        <v>76</v>
      </c>
      <c r="C375" s="83" t="s">
        <v>15</v>
      </c>
      <c r="D375" s="84">
        <v>1</v>
      </c>
      <c r="E375" s="84">
        <v>1</v>
      </c>
      <c r="F375" s="84">
        <v>0</v>
      </c>
      <c r="G375" s="84">
        <v>0</v>
      </c>
      <c r="H375" s="117">
        <v>1</v>
      </c>
      <c r="I375" s="84">
        <v>0</v>
      </c>
      <c r="J375" s="84">
        <v>0</v>
      </c>
    </row>
    <row r="376" spans="1:10" x14ac:dyDescent="0.2">
      <c r="A376" s="84">
        <v>2023</v>
      </c>
      <c r="B376" s="82" t="s">
        <v>77</v>
      </c>
      <c r="C376" s="83" t="s">
        <v>179</v>
      </c>
      <c r="D376" s="84">
        <v>3</v>
      </c>
      <c r="E376" s="84">
        <v>3</v>
      </c>
      <c r="F376" s="84">
        <v>0</v>
      </c>
      <c r="G376" s="84">
        <v>0</v>
      </c>
      <c r="H376" s="84">
        <v>3</v>
      </c>
      <c r="I376" s="84">
        <v>0</v>
      </c>
      <c r="J376" s="84">
        <v>0</v>
      </c>
    </row>
    <row r="377" spans="1:10" x14ac:dyDescent="0.2">
      <c r="A377" s="84">
        <v>2023</v>
      </c>
      <c r="B377" s="82" t="s">
        <v>77</v>
      </c>
      <c r="C377" s="83" t="s">
        <v>205</v>
      </c>
      <c r="D377" s="84">
        <v>1</v>
      </c>
      <c r="E377" s="84">
        <v>1</v>
      </c>
      <c r="F377" s="84">
        <v>0</v>
      </c>
      <c r="G377" s="84">
        <v>0</v>
      </c>
      <c r="H377" s="84">
        <v>0</v>
      </c>
      <c r="I377" s="84">
        <v>0</v>
      </c>
      <c r="J377" s="84">
        <v>0</v>
      </c>
    </row>
    <row r="378" spans="1:10" x14ac:dyDescent="0.2">
      <c r="A378" s="84">
        <v>2024</v>
      </c>
      <c r="B378" s="82" t="s">
        <v>66</v>
      </c>
      <c r="C378" s="83" t="s">
        <v>11</v>
      </c>
      <c r="D378" s="84">
        <v>6</v>
      </c>
      <c r="E378" s="84">
        <v>6</v>
      </c>
      <c r="F378" s="84">
        <v>0</v>
      </c>
      <c r="G378" s="84">
        <v>0</v>
      </c>
      <c r="H378" s="84">
        <v>6</v>
      </c>
      <c r="I378" s="84">
        <v>0</v>
      </c>
      <c r="J378" s="84">
        <v>0</v>
      </c>
    </row>
    <row r="379" spans="1:10" x14ac:dyDescent="0.2">
      <c r="A379" s="84">
        <v>2024</v>
      </c>
      <c r="B379" s="82" t="s">
        <v>66</v>
      </c>
      <c r="C379" s="83" t="s">
        <v>15</v>
      </c>
      <c r="D379" s="84">
        <v>1</v>
      </c>
      <c r="E379" s="84">
        <v>1</v>
      </c>
      <c r="F379" s="84">
        <v>0</v>
      </c>
      <c r="G379" s="84">
        <v>0</v>
      </c>
      <c r="H379" s="84">
        <v>0</v>
      </c>
      <c r="I379" s="84">
        <v>1</v>
      </c>
      <c r="J379" s="84">
        <v>0</v>
      </c>
    </row>
    <row r="380" spans="1:10" x14ac:dyDescent="0.2">
      <c r="A380" s="84">
        <v>2024</v>
      </c>
      <c r="B380" s="82" t="s">
        <v>66</v>
      </c>
      <c r="C380" s="83" t="s">
        <v>179</v>
      </c>
      <c r="D380" s="84">
        <v>3</v>
      </c>
      <c r="E380" s="84">
        <v>2</v>
      </c>
      <c r="F380" s="84">
        <v>1</v>
      </c>
      <c r="G380" s="84">
        <v>0</v>
      </c>
      <c r="H380" s="84">
        <v>3</v>
      </c>
      <c r="I380" s="84">
        <v>0</v>
      </c>
      <c r="J380" s="84">
        <v>0</v>
      </c>
    </row>
    <row r="381" spans="1:10" x14ac:dyDescent="0.2">
      <c r="A381" s="84">
        <v>2024</v>
      </c>
      <c r="B381" s="82" t="s">
        <v>66</v>
      </c>
      <c r="C381" s="83" t="s">
        <v>191</v>
      </c>
      <c r="D381" s="84">
        <v>1</v>
      </c>
      <c r="E381" s="84">
        <v>1</v>
      </c>
      <c r="F381" s="84">
        <v>0</v>
      </c>
      <c r="G381" s="84">
        <v>0</v>
      </c>
      <c r="H381" s="84">
        <v>0</v>
      </c>
      <c r="I381" s="84">
        <v>1</v>
      </c>
      <c r="J381" s="84">
        <v>0</v>
      </c>
    </row>
    <row r="382" spans="1:10" x14ac:dyDescent="0.2">
      <c r="A382" s="84">
        <v>2024</v>
      </c>
      <c r="B382" s="82" t="s">
        <v>66</v>
      </c>
      <c r="C382" s="66" t="s">
        <v>153</v>
      </c>
      <c r="D382" s="84">
        <v>19</v>
      </c>
      <c r="E382" s="84">
        <v>3</v>
      </c>
      <c r="F382" s="84">
        <v>16</v>
      </c>
      <c r="G382" s="84">
        <v>0</v>
      </c>
      <c r="H382" s="84">
        <v>5</v>
      </c>
      <c r="I382" s="84">
        <v>13</v>
      </c>
      <c r="J382" s="84">
        <v>0</v>
      </c>
    </row>
    <row r="383" spans="1:10" x14ac:dyDescent="0.2">
      <c r="A383" s="84">
        <v>2024</v>
      </c>
      <c r="B383" s="82" t="s">
        <v>67</v>
      </c>
      <c r="C383" s="83" t="s">
        <v>179</v>
      </c>
      <c r="D383" s="84">
        <v>2</v>
      </c>
      <c r="E383" s="84">
        <v>2</v>
      </c>
      <c r="F383" s="84">
        <v>0</v>
      </c>
      <c r="G383" s="84">
        <v>0</v>
      </c>
      <c r="H383" s="84">
        <v>2</v>
      </c>
      <c r="I383" s="84">
        <v>0</v>
      </c>
      <c r="J383" s="84">
        <v>0</v>
      </c>
    </row>
    <row r="384" spans="1:10" x14ac:dyDescent="0.2">
      <c r="A384" s="84">
        <v>2024</v>
      </c>
      <c r="B384" s="82" t="s">
        <v>67</v>
      </c>
      <c r="C384" s="66" t="s">
        <v>186</v>
      </c>
      <c r="D384" s="84">
        <v>1</v>
      </c>
      <c r="E384" s="84">
        <v>0</v>
      </c>
      <c r="F384" s="84">
        <v>1</v>
      </c>
      <c r="G384" s="84">
        <v>0</v>
      </c>
      <c r="H384" s="84">
        <v>1</v>
      </c>
      <c r="I384" s="84">
        <v>0</v>
      </c>
      <c r="J384" s="84">
        <v>0</v>
      </c>
    </row>
    <row r="385" spans="1:10" x14ac:dyDescent="0.2">
      <c r="A385" s="84">
        <v>2024</v>
      </c>
      <c r="B385" s="82" t="s">
        <v>67</v>
      </c>
      <c r="C385" s="83" t="s">
        <v>11</v>
      </c>
      <c r="D385" s="84">
        <v>1</v>
      </c>
      <c r="E385" s="84">
        <v>1</v>
      </c>
      <c r="F385" s="84">
        <v>0</v>
      </c>
      <c r="G385" s="84">
        <v>0</v>
      </c>
      <c r="H385" s="84">
        <v>1</v>
      </c>
      <c r="I385" s="84">
        <v>0</v>
      </c>
      <c r="J385" s="84">
        <v>0</v>
      </c>
    </row>
    <row r="386" spans="1:10" x14ac:dyDescent="0.2">
      <c r="A386" s="84">
        <v>2024</v>
      </c>
      <c r="B386" s="82" t="s">
        <v>68</v>
      </c>
      <c r="C386" s="66" t="s">
        <v>179</v>
      </c>
      <c r="D386" s="84">
        <v>1</v>
      </c>
      <c r="E386" s="84">
        <v>1</v>
      </c>
      <c r="F386" s="84">
        <v>0</v>
      </c>
      <c r="G386" s="84">
        <v>0</v>
      </c>
      <c r="H386" s="84">
        <v>1</v>
      </c>
      <c r="I386" s="84">
        <v>0</v>
      </c>
      <c r="J386" s="84">
        <v>0</v>
      </c>
    </row>
    <row r="387" spans="1:10" x14ac:dyDescent="0.2">
      <c r="A387" s="84">
        <v>2024</v>
      </c>
      <c r="B387" s="82" t="s">
        <v>69</v>
      </c>
      <c r="C387" s="83" t="s">
        <v>179</v>
      </c>
      <c r="D387" s="84">
        <v>2</v>
      </c>
      <c r="E387" s="84">
        <v>2</v>
      </c>
      <c r="F387" s="84">
        <v>0</v>
      </c>
      <c r="G387" s="84">
        <v>0</v>
      </c>
      <c r="H387" s="84">
        <v>2</v>
      </c>
      <c r="I387" s="84">
        <v>0</v>
      </c>
      <c r="J387" s="84">
        <v>0</v>
      </c>
    </row>
    <row r="388" spans="1:10" x14ac:dyDescent="0.2">
      <c r="A388" s="84">
        <v>2024</v>
      </c>
      <c r="B388" s="82" t="s">
        <v>69</v>
      </c>
      <c r="C388" s="66" t="s">
        <v>205</v>
      </c>
      <c r="D388" s="84">
        <v>1</v>
      </c>
      <c r="E388" s="84">
        <v>1</v>
      </c>
      <c r="F388" s="84">
        <v>0</v>
      </c>
      <c r="G388" s="84">
        <v>0</v>
      </c>
      <c r="H388" s="84">
        <v>0</v>
      </c>
      <c r="I388" s="84">
        <v>0</v>
      </c>
      <c r="J388" s="84">
        <v>1</v>
      </c>
    </row>
    <row r="389" spans="1:10" x14ac:dyDescent="0.2">
      <c r="A389" s="84">
        <v>2024</v>
      </c>
      <c r="B389" s="82" t="s">
        <v>69</v>
      </c>
      <c r="C389" s="83" t="s">
        <v>153</v>
      </c>
      <c r="D389" s="84">
        <v>4</v>
      </c>
      <c r="E389" s="84">
        <v>0</v>
      </c>
      <c r="F389" s="84">
        <v>4</v>
      </c>
      <c r="G389" s="84">
        <v>0</v>
      </c>
      <c r="H389" s="84">
        <v>4</v>
      </c>
      <c r="I389" s="84">
        <v>0</v>
      </c>
      <c r="J389" s="84">
        <v>0</v>
      </c>
    </row>
    <row r="390" spans="1:10" x14ac:dyDescent="0.2">
      <c r="A390" s="84">
        <v>2024</v>
      </c>
      <c r="B390" s="82" t="s">
        <v>69</v>
      </c>
      <c r="C390" s="66" t="s">
        <v>15</v>
      </c>
      <c r="D390" s="84">
        <v>2</v>
      </c>
      <c r="E390" s="84">
        <v>1</v>
      </c>
      <c r="F390" s="84">
        <v>1</v>
      </c>
      <c r="G390" s="84">
        <v>0</v>
      </c>
      <c r="H390" s="84">
        <v>2</v>
      </c>
      <c r="I390" s="84">
        <v>0</v>
      </c>
      <c r="J390" s="84">
        <v>0</v>
      </c>
    </row>
    <row r="391" spans="1:10" x14ac:dyDescent="0.2">
      <c r="A391" s="84">
        <v>2024</v>
      </c>
      <c r="B391" s="82" t="s">
        <v>70</v>
      </c>
      <c r="C391" s="83" t="s">
        <v>224</v>
      </c>
      <c r="D391" s="84">
        <v>2</v>
      </c>
      <c r="E391" s="84">
        <v>2</v>
      </c>
      <c r="F391" s="84">
        <v>0</v>
      </c>
      <c r="G391" s="84">
        <v>0</v>
      </c>
      <c r="H391" s="84">
        <v>2</v>
      </c>
      <c r="I391" s="84">
        <v>0</v>
      </c>
      <c r="J391" s="84">
        <v>0</v>
      </c>
    </row>
    <row r="392" spans="1:10" x14ac:dyDescent="0.2">
      <c r="A392" s="84">
        <v>2024</v>
      </c>
      <c r="B392" s="82" t="s">
        <v>71</v>
      </c>
      <c r="C392" s="66" t="s">
        <v>177</v>
      </c>
      <c r="D392" s="84">
        <v>21</v>
      </c>
      <c r="E392" s="84">
        <v>20</v>
      </c>
      <c r="F392" s="84">
        <v>1</v>
      </c>
      <c r="G392" s="84">
        <v>0</v>
      </c>
      <c r="H392" s="84">
        <v>20</v>
      </c>
      <c r="I392" s="84">
        <v>1</v>
      </c>
      <c r="J392" s="84">
        <v>0</v>
      </c>
    </row>
    <row r="393" spans="1:10" x14ac:dyDescent="0.2">
      <c r="A393" s="84">
        <v>2024</v>
      </c>
      <c r="B393" s="82" t="s">
        <v>71</v>
      </c>
      <c r="C393" s="83" t="s">
        <v>11</v>
      </c>
      <c r="D393" s="84">
        <v>1</v>
      </c>
      <c r="E393" s="84">
        <v>0</v>
      </c>
      <c r="F393" s="84">
        <v>1</v>
      </c>
      <c r="G393" s="84">
        <v>0</v>
      </c>
      <c r="H393" s="84">
        <v>0</v>
      </c>
      <c r="I393" s="84">
        <v>1</v>
      </c>
      <c r="J393" s="84">
        <v>0</v>
      </c>
    </row>
    <row r="394" spans="1:10" x14ac:dyDescent="0.2">
      <c r="A394" s="84">
        <v>2024</v>
      </c>
      <c r="B394" s="82" t="s">
        <v>72</v>
      </c>
      <c r="C394" s="66" t="s">
        <v>205</v>
      </c>
      <c r="D394" s="84">
        <v>5</v>
      </c>
      <c r="E394" s="84">
        <v>4</v>
      </c>
      <c r="F394" s="84">
        <v>1</v>
      </c>
      <c r="G394" s="84">
        <v>0</v>
      </c>
      <c r="H394" s="84">
        <v>5</v>
      </c>
      <c r="I394" s="84">
        <v>0</v>
      </c>
      <c r="J394" s="84">
        <v>0</v>
      </c>
    </row>
    <row r="395" spans="1:10" x14ac:dyDescent="0.2">
      <c r="A395" s="84">
        <v>2024</v>
      </c>
      <c r="B395" s="82" t="s">
        <v>72</v>
      </c>
      <c r="C395" s="83" t="s">
        <v>195</v>
      </c>
      <c r="D395" s="84">
        <v>1</v>
      </c>
      <c r="E395" s="84">
        <v>1</v>
      </c>
      <c r="F395" s="84">
        <v>0</v>
      </c>
      <c r="G395" s="84">
        <v>0</v>
      </c>
      <c r="H395" s="84">
        <v>1</v>
      </c>
      <c r="I395" s="84">
        <v>0</v>
      </c>
      <c r="J395" s="84">
        <v>0</v>
      </c>
    </row>
    <row r="396" spans="1:10" x14ac:dyDescent="0.2">
      <c r="A396" s="84">
        <v>2024</v>
      </c>
      <c r="B396" s="82" t="s">
        <v>72</v>
      </c>
      <c r="C396" s="66" t="s">
        <v>224</v>
      </c>
      <c r="D396" s="84">
        <v>1</v>
      </c>
      <c r="E396" s="84">
        <v>1</v>
      </c>
      <c r="F396" s="84">
        <v>0</v>
      </c>
      <c r="G396" s="84">
        <v>0</v>
      </c>
      <c r="H396" s="84">
        <v>1</v>
      </c>
      <c r="I396" s="84">
        <v>0</v>
      </c>
      <c r="J396" s="84">
        <v>0</v>
      </c>
    </row>
    <row r="397" spans="1:10" x14ac:dyDescent="0.2">
      <c r="A397" s="84">
        <v>2024</v>
      </c>
      <c r="B397" s="82" t="s">
        <v>72</v>
      </c>
      <c r="C397" s="83" t="s">
        <v>197</v>
      </c>
      <c r="D397" s="84">
        <v>1</v>
      </c>
      <c r="E397" s="84">
        <v>1</v>
      </c>
      <c r="F397" s="84">
        <v>0</v>
      </c>
      <c r="G397" s="84">
        <v>0</v>
      </c>
      <c r="H397" s="84">
        <v>0</v>
      </c>
      <c r="I397" s="84">
        <v>0</v>
      </c>
      <c r="J397" s="84">
        <v>0</v>
      </c>
    </row>
    <row r="398" spans="1:10" x14ac:dyDescent="0.2">
      <c r="A398" s="84">
        <v>2024</v>
      </c>
      <c r="B398" s="82" t="s">
        <v>74</v>
      </c>
      <c r="C398" s="66" t="s">
        <v>15</v>
      </c>
      <c r="D398" s="84">
        <v>1</v>
      </c>
      <c r="E398" s="84">
        <v>0</v>
      </c>
      <c r="F398" s="84">
        <v>1</v>
      </c>
      <c r="G398" s="84">
        <v>0</v>
      </c>
      <c r="H398" s="84">
        <v>0</v>
      </c>
      <c r="I398" s="84">
        <v>1</v>
      </c>
      <c r="J398" s="84">
        <v>0</v>
      </c>
    </row>
    <row r="399" spans="1:10" x14ac:dyDescent="0.2">
      <c r="A399" s="84">
        <v>2024</v>
      </c>
      <c r="B399" s="82" t="s">
        <v>76</v>
      </c>
      <c r="C399" s="83" t="s">
        <v>186</v>
      </c>
      <c r="D399" s="84">
        <v>3</v>
      </c>
      <c r="E399" s="84">
        <v>2</v>
      </c>
      <c r="F399" s="84">
        <v>1</v>
      </c>
      <c r="G399" s="84">
        <v>0</v>
      </c>
      <c r="H399" s="84">
        <v>3</v>
      </c>
      <c r="I399" s="84">
        <v>0</v>
      </c>
      <c r="J399" s="84">
        <v>0</v>
      </c>
    </row>
    <row r="400" spans="1:10" x14ac:dyDescent="0.2">
      <c r="A400" s="84">
        <v>2024</v>
      </c>
      <c r="B400" s="82" t="s">
        <v>76</v>
      </c>
      <c r="C400" s="66" t="s">
        <v>224</v>
      </c>
      <c r="D400" s="84">
        <v>7</v>
      </c>
      <c r="E400" s="84">
        <v>7</v>
      </c>
      <c r="F400" s="84">
        <v>0</v>
      </c>
      <c r="G400" s="84">
        <v>0</v>
      </c>
      <c r="H400" s="84">
        <v>7</v>
      </c>
      <c r="I400" s="84">
        <v>0</v>
      </c>
      <c r="J400" s="84">
        <v>0</v>
      </c>
    </row>
    <row r="401" spans="1:10" x14ac:dyDescent="0.2">
      <c r="A401" s="84">
        <v>2024</v>
      </c>
      <c r="B401" s="82" t="s">
        <v>77</v>
      </c>
      <c r="C401" s="83" t="s">
        <v>186</v>
      </c>
      <c r="D401" s="84">
        <v>1</v>
      </c>
      <c r="E401" s="84">
        <v>0</v>
      </c>
      <c r="F401" s="84">
        <v>1</v>
      </c>
      <c r="G401" s="84">
        <v>0</v>
      </c>
      <c r="H401" s="84">
        <v>1</v>
      </c>
      <c r="I401" s="84">
        <v>0</v>
      </c>
      <c r="J401" s="84">
        <v>0</v>
      </c>
    </row>
    <row r="402" spans="1:10" x14ac:dyDescent="0.2">
      <c r="A402" s="84">
        <v>2025</v>
      </c>
      <c r="B402" s="82" t="s">
        <v>66</v>
      </c>
      <c r="C402" s="66" t="s">
        <v>224</v>
      </c>
      <c r="D402" s="84">
        <v>3</v>
      </c>
      <c r="E402" s="84">
        <v>3</v>
      </c>
      <c r="F402" s="84">
        <v>0</v>
      </c>
      <c r="G402" s="84">
        <v>0</v>
      </c>
      <c r="H402" s="84">
        <v>3</v>
      </c>
      <c r="I402" s="84">
        <v>0</v>
      </c>
      <c r="J402" s="84">
        <v>0</v>
      </c>
    </row>
    <row r="403" spans="1:10" x14ac:dyDescent="0.2">
      <c r="A403" s="84">
        <v>2025</v>
      </c>
      <c r="B403" s="82" t="s">
        <v>67</v>
      </c>
      <c r="C403" s="83" t="s">
        <v>186</v>
      </c>
      <c r="D403" s="84">
        <v>1</v>
      </c>
      <c r="E403" s="84">
        <v>0</v>
      </c>
      <c r="F403" s="84">
        <v>1</v>
      </c>
      <c r="G403" s="84">
        <v>0</v>
      </c>
      <c r="H403" s="84">
        <v>0</v>
      </c>
      <c r="I403" s="84">
        <v>0</v>
      </c>
      <c r="J403" s="84">
        <v>1</v>
      </c>
    </row>
    <row r="404" spans="1:10" x14ac:dyDescent="0.2">
      <c r="A404" s="84">
        <v>2025</v>
      </c>
      <c r="B404" s="82" t="s">
        <v>67</v>
      </c>
      <c r="C404" s="66" t="s">
        <v>153</v>
      </c>
      <c r="D404" s="84">
        <v>8</v>
      </c>
      <c r="E404" s="84">
        <v>2</v>
      </c>
      <c r="F404" s="84">
        <v>6</v>
      </c>
      <c r="G404" s="84">
        <v>0</v>
      </c>
      <c r="H404" s="84">
        <v>7</v>
      </c>
      <c r="I404" s="84">
        <v>0</v>
      </c>
      <c r="J404" s="84">
        <v>1</v>
      </c>
    </row>
    <row r="405" spans="1:10" x14ac:dyDescent="0.2">
      <c r="A405" s="84">
        <v>2025</v>
      </c>
      <c r="B405" s="82" t="s">
        <v>68</v>
      </c>
      <c r="C405" s="66" t="s">
        <v>224</v>
      </c>
      <c r="D405" s="84">
        <v>3</v>
      </c>
      <c r="E405" s="84">
        <v>2</v>
      </c>
      <c r="F405" s="84">
        <v>1</v>
      </c>
      <c r="G405" s="84">
        <v>0</v>
      </c>
      <c r="H405" s="84">
        <v>3</v>
      </c>
      <c r="I405" s="84">
        <v>0</v>
      </c>
      <c r="J405" s="84">
        <v>0</v>
      </c>
    </row>
    <row r="406" spans="1:10" x14ac:dyDescent="0.2">
      <c r="A406" s="84">
        <v>2025</v>
      </c>
      <c r="B406" s="82" t="s">
        <v>70</v>
      </c>
      <c r="C406" s="83" t="s">
        <v>160</v>
      </c>
      <c r="D406" s="84">
        <v>1</v>
      </c>
      <c r="E406" s="84">
        <v>1</v>
      </c>
      <c r="F406" s="84">
        <v>0</v>
      </c>
      <c r="G406" s="84">
        <v>0</v>
      </c>
      <c r="H406" s="84">
        <v>1</v>
      </c>
      <c r="I406" s="84">
        <v>0</v>
      </c>
      <c r="J406" s="84">
        <v>0</v>
      </c>
    </row>
    <row r="407" spans="1:10" x14ac:dyDescent="0.2">
      <c r="A407" s="84">
        <v>2025</v>
      </c>
      <c r="B407" s="82" t="s">
        <v>71</v>
      </c>
      <c r="C407" s="66" t="s">
        <v>224</v>
      </c>
      <c r="D407" s="84">
        <v>2</v>
      </c>
      <c r="E407" s="84">
        <v>2</v>
      </c>
      <c r="F407" s="84">
        <v>0</v>
      </c>
      <c r="G407" s="84">
        <v>0</v>
      </c>
      <c r="H407" s="84">
        <v>1</v>
      </c>
      <c r="I407" s="84">
        <v>0</v>
      </c>
      <c r="J407" s="84">
        <v>1</v>
      </c>
    </row>
    <row r="408" spans="1:10" x14ac:dyDescent="0.2">
      <c r="A408" s="84">
        <v>2025</v>
      </c>
      <c r="B408" s="82" t="s">
        <v>72</v>
      </c>
      <c r="C408" s="83" t="s">
        <v>224</v>
      </c>
      <c r="D408" s="84">
        <v>1</v>
      </c>
      <c r="E408" s="84">
        <v>1</v>
      </c>
      <c r="F408" s="84">
        <v>0</v>
      </c>
      <c r="G408" s="84">
        <v>0</v>
      </c>
      <c r="H408" s="84">
        <v>1</v>
      </c>
      <c r="I408" s="84">
        <v>0</v>
      </c>
      <c r="J408" s="84">
        <v>0</v>
      </c>
    </row>
    <row r="409" spans="1:10" x14ac:dyDescent="0.2">
      <c r="A409" s="84">
        <v>2025</v>
      </c>
      <c r="B409" s="82" t="s">
        <v>72</v>
      </c>
      <c r="C409" s="83" t="s">
        <v>228</v>
      </c>
      <c r="D409" s="84">
        <v>23</v>
      </c>
      <c r="E409" s="84">
        <v>10</v>
      </c>
      <c r="F409" s="84">
        <v>13</v>
      </c>
      <c r="G409" s="84">
        <v>0</v>
      </c>
      <c r="H409" s="84">
        <v>0</v>
      </c>
      <c r="I409" s="84">
        <v>0</v>
      </c>
      <c r="J409" s="84">
        <v>23</v>
      </c>
    </row>
    <row r="410" spans="1:10" x14ac:dyDescent="0.2">
      <c r="A410" s="84">
        <v>2025</v>
      </c>
      <c r="B410" s="82" t="s">
        <v>72</v>
      </c>
      <c r="C410" s="83" t="s">
        <v>224</v>
      </c>
      <c r="D410" s="84">
        <v>1</v>
      </c>
      <c r="E410" s="84">
        <v>1</v>
      </c>
      <c r="F410" s="84">
        <v>0</v>
      </c>
      <c r="G410" s="84">
        <v>0</v>
      </c>
      <c r="H410" s="84">
        <v>1</v>
      </c>
      <c r="I410" s="84">
        <v>0</v>
      </c>
      <c r="J410" s="84">
        <v>0</v>
      </c>
    </row>
    <row r="411" spans="1:10" ht="15" x14ac:dyDescent="0.25">
      <c r="A411" s="84">
        <v>2025</v>
      </c>
      <c r="B411" s="82" t="s">
        <v>73</v>
      </c>
      <c r="C411" s="90" t="s">
        <v>224</v>
      </c>
      <c r="D411" s="84">
        <v>1</v>
      </c>
      <c r="E411" s="84">
        <v>0</v>
      </c>
      <c r="F411" s="84">
        <v>1</v>
      </c>
      <c r="G411" s="84">
        <v>0</v>
      </c>
      <c r="H411" s="84">
        <v>0</v>
      </c>
      <c r="I411" s="84">
        <v>1</v>
      </c>
      <c r="J411" s="84">
        <v>0</v>
      </c>
    </row>
    <row r="412" spans="1:10" ht="15" x14ac:dyDescent="0.25">
      <c r="A412" s="84">
        <v>2025</v>
      </c>
      <c r="B412" s="82" t="s">
        <v>74</v>
      </c>
      <c r="C412" s="90" t="s">
        <v>228</v>
      </c>
      <c r="D412" s="84">
        <v>2</v>
      </c>
      <c r="E412" s="84">
        <v>2</v>
      </c>
      <c r="F412" s="84">
        <v>0</v>
      </c>
      <c r="G412" s="84">
        <v>0</v>
      </c>
      <c r="H412" s="84">
        <v>0</v>
      </c>
      <c r="I412" s="84">
        <v>0</v>
      </c>
      <c r="J412" s="84">
        <v>2</v>
      </c>
    </row>
    <row r="413" spans="1:10" x14ac:dyDescent="0.2">
      <c r="A413" s="84">
        <v>2025</v>
      </c>
      <c r="B413" s="82" t="s">
        <v>74</v>
      </c>
      <c r="C413" s="83" t="s">
        <v>224</v>
      </c>
      <c r="D413" s="84">
        <v>2</v>
      </c>
      <c r="E413" s="84">
        <v>2</v>
      </c>
      <c r="F413" s="84">
        <v>0</v>
      </c>
      <c r="G413" s="84">
        <v>0</v>
      </c>
      <c r="H413" s="84">
        <v>2</v>
      </c>
      <c r="I413" s="84">
        <v>0</v>
      </c>
      <c r="J413" s="84">
        <v>0</v>
      </c>
    </row>
    <row r="414" spans="1:10" x14ac:dyDescent="0.2">
      <c r="A414" s="84">
        <v>2025</v>
      </c>
      <c r="B414" s="82" t="s">
        <v>75</v>
      </c>
      <c r="C414" s="83" t="s">
        <v>224</v>
      </c>
      <c r="D414" s="84">
        <v>1</v>
      </c>
      <c r="E414" s="84">
        <v>1</v>
      </c>
      <c r="F414" s="84">
        <v>0</v>
      </c>
      <c r="G414" s="84">
        <v>0</v>
      </c>
      <c r="H414" s="84">
        <v>1</v>
      </c>
      <c r="I414" s="84">
        <v>0</v>
      </c>
      <c r="J414" s="84">
        <v>0</v>
      </c>
    </row>
    <row r="415" spans="1:10" x14ac:dyDescent="0.2">
      <c r="A415" s="84">
        <v>2025</v>
      </c>
      <c r="B415" s="82" t="s">
        <v>76</v>
      </c>
      <c r="C415" s="83" t="s">
        <v>224</v>
      </c>
      <c r="D415" s="84">
        <v>1</v>
      </c>
      <c r="E415" s="84">
        <v>1</v>
      </c>
      <c r="F415" s="84">
        <v>0</v>
      </c>
      <c r="G415" s="84">
        <v>0</v>
      </c>
      <c r="H415" s="84">
        <v>0</v>
      </c>
      <c r="I415" s="84">
        <v>0</v>
      </c>
      <c r="J415" s="84">
        <v>1</v>
      </c>
    </row>
  </sheetData>
  <mergeCells count="1">
    <mergeCell ref="E1:G1"/>
  </mergeCells>
  <phoneticPr fontId="30" type="noConversion"/>
  <dataValidations count="1">
    <dataValidation allowBlank="1" showInputMessage="1" showErrorMessage="1" error=" " promptTitle="Consulta" prompt="Este registro Descumprimento já deve existir no Microsoft Dynamics 365 ou neste arquivo de origem." sqref="C298 C303 C305 C309:C311 C316 C319 C324:C328 C332 C335 C340 C346:C347 C360:C361 C363 C365 C390 C392 C398:C407 C411:C412 C415" xr:uid="{EDD74CA4-B40A-41C1-8E1B-2A0C9B4B68F4}"/>
  </dataValidations>
  <printOptions horizontalCentered="1" verticalCentered="1"/>
  <pageMargins left="0" right="0" top="0" bottom="0.78740157480314965" header="0" footer="0.31496062992125984"/>
  <pageSetup paperSize="9" scale="63" orientation="landscape" r:id="rId1"/>
  <headerFooter>
    <oddFooter>&amp;CPágina &amp;P de &amp;N_x000D_&amp;1#&amp;"Calibri"&amp;10&amp;K000000 INFORMAÇÃO INTERNA – INTERNAL INFORMATION&amp;R&amp;D &amp;T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AZ76"/>
  <sheetViews>
    <sheetView showGridLines="0" workbookViewId="0">
      <pane xSplit="4" ySplit="4" topLeftCell="AR5" activePane="bottomRight" state="frozen"/>
      <selection pane="topRight" activeCell="B1" sqref="B1"/>
      <selection pane="bottomLeft" activeCell="A4" sqref="A4"/>
      <selection pane="bottomRight" activeCell="AZ5" sqref="AZ5:AZ19"/>
    </sheetView>
  </sheetViews>
  <sheetFormatPr defaultRowHeight="15" x14ac:dyDescent="0.25"/>
  <cols>
    <col min="1" max="1" width="5.42578125" customWidth="1"/>
    <col min="2" max="2" width="4.5703125" customWidth="1"/>
    <col min="4" max="4" width="62.85546875" style="18" customWidth="1"/>
    <col min="11" max="11" width="10.7109375" customWidth="1"/>
  </cols>
  <sheetData>
    <row r="1" spans="1:52" ht="23.25" x14ac:dyDescent="0.35">
      <c r="C1" s="119" t="s">
        <v>138</v>
      </c>
      <c r="D1" s="119"/>
    </row>
    <row r="3" spans="1:52" hidden="1" x14ac:dyDescent="0.25">
      <c r="E3" t="s">
        <v>66</v>
      </c>
      <c r="F3" t="s">
        <v>67</v>
      </c>
      <c r="G3" t="s">
        <v>68</v>
      </c>
      <c r="H3" t="s">
        <v>69</v>
      </c>
      <c r="I3" t="s">
        <v>70</v>
      </c>
      <c r="J3" t="s">
        <v>71</v>
      </c>
      <c r="K3" t="s">
        <v>72</v>
      </c>
      <c r="L3" t="s">
        <v>73</v>
      </c>
      <c r="M3" t="s">
        <v>74</v>
      </c>
      <c r="N3" t="s">
        <v>75</v>
      </c>
      <c r="O3" t="s">
        <v>76</v>
      </c>
      <c r="P3" t="s">
        <v>77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73</v>
      </c>
      <c r="Y3" t="s">
        <v>74</v>
      </c>
      <c r="Z3" t="s">
        <v>75</v>
      </c>
      <c r="AA3" t="s">
        <v>76</v>
      </c>
      <c r="AB3" t="s">
        <v>77</v>
      </c>
      <c r="AC3" t="s">
        <v>66</v>
      </c>
      <c r="AD3" t="s">
        <v>67</v>
      </c>
      <c r="AE3" t="s">
        <v>68</v>
      </c>
      <c r="AF3" t="s">
        <v>69</v>
      </c>
      <c r="AG3" t="s">
        <v>70</v>
      </c>
      <c r="AH3" t="s">
        <v>71</v>
      </c>
      <c r="AI3" t="s">
        <v>72</v>
      </c>
      <c r="AJ3" t="s">
        <v>73</v>
      </c>
      <c r="AK3" t="s">
        <v>74</v>
      </c>
      <c r="AL3" t="s">
        <v>75</v>
      </c>
      <c r="AM3" t="s">
        <v>76</v>
      </c>
      <c r="AN3" t="s">
        <v>77</v>
      </c>
      <c r="AO3" t="s">
        <v>66</v>
      </c>
      <c r="AP3" t="s">
        <v>67</v>
      </c>
      <c r="AQ3" t="s">
        <v>68</v>
      </c>
      <c r="AR3" t="s">
        <v>69</v>
      </c>
      <c r="AS3" t="s">
        <v>70</v>
      </c>
      <c r="AT3" t="s">
        <v>71</v>
      </c>
      <c r="AU3" t="s">
        <v>72</v>
      </c>
      <c r="AV3" t="s">
        <v>73</v>
      </c>
      <c r="AW3" t="s">
        <v>74</v>
      </c>
      <c r="AX3" t="s">
        <v>75</v>
      </c>
      <c r="AY3" t="s">
        <v>76</v>
      </c>
      <c r="AZ3" t="s">
        <v>77</v>
      </c>
    </row>
    <row r="4" spans="1:52" x14ac:dyDescent="0.25">
      <c r="A4" s="35" t="s">
        <v>28</v>
      </c>
      <c r="B4" s="35" t="s">
        <v>139</v>
      </c>
      <c r="C4" s="33" t="s">
        <v>140</v>
      </c>
      <c r="D4" s="10" t="s">
        <v>87</v>
      </c>
      <c r="E4" s="32" t="s">
        <v>134</v>
      </c>
      <c r="F4" s="32" t="s">
        <v>135</v>
      </c>
      <c r="G4" s="32" t="s">
        <v>136</v>
      </c>
      <c r="H4" s="32" t="s">
        <v>137</v>
      </c>
      <c r="I4" s="32" t="s">
        <v>90</v>
      </c>
      <c r="J4" s="32" t="s">
        <v>91</v>
      </c>
      <c r="K4" s="32" t="s">
        <v>92</v>
      </c>
      <c r="L4" s="32" t="s">
        <v>93</v>
      </c>
      <c r="M4" s="32" t="s">
        <v>94</v>
      </c>
      <c r="N4" s="32" t="s">
        <v>95</v>
      </c>
      <c r="O4" s="32" t="s">
        <v>96</v>
      </c>
      <c r="P4" s="32" t="s">
        <v>97</v>
      </c>
      <c r="Q4" s="32" t="s">
        <v>98</v>
      </c>
      <c r="R4" s="32" t="s">
        <v>99</v>
      </c>
      <c r="S4" s="32" t="s">
        <v>100</v>
      </c>
      <c r="T4" s="32" t="s">
        <v>101</v>
      </c>
      <c r="U4" s="32" t="s">
        <v>102</v>
      </c>
      <c r="V4" s="32" t="s">
        <v>103</v>
      </c>
      <c r="W4" s="32" t="s">
        <v>104</v>
      </c>
      <c r="X4" s="32" t="s">
        <v>105</v>
      </c>
      <c r="Y4" s="32" t="s">
        <v>106</v>
      </c>
      <c r="Z4" s="32" t="s">
        <v>107</v>
      </c>
      <c r="AA4" s="32" t="s">
        <v>108</v>
      </c>
      <c r="AB4" s="32" t="s">
        <v>109</v>
      </c>
      <c r="AC4" s="32" t="s">
        <v>110</v>
      </c>
      <c r="AD4" s="32" t="s">
        <v>111</v>
      </c>
      <c r="AE4" s="32" t="s">
        <v>112</v>
      </c>
      <c r="AF4" s="32" t="s">
        <v>113</v>
      </c>
      <c r="AG4" s="32" t="s">
        <v>114</v>
      </c>
      <c r="AH4" s="32" t="s">
        <v>115</v>
      </c>
      <c r="AI4" s="32" t="s">
        <v>116</v>
      </c>
      <c r="AJ4" s="32" t="s">
        <v>117</v>
      </c>
      <c r="AK4" s="32" t="s">
        <v>118</v>
      </c>
      <c r="AL4" s="32" t="s">
        <v>119</v>
      </c>
      <c r="AM4" s="32" t="s">
        <v>120</v>
      </c>
      <c r="AN4" s="32" t="s">
        <v>121</v>
      </c>
      <c r="AO4" s="32" t="s">
        <v>122</v>
      </c>
      <c r="AP4" s="32" t="s">
        <v>123</v>
      </c>
      <c r="AQ4" s="32" t="s">
        <v>124</v>
      </c>
      <c r="AR4" s="32" t="s">
        <v>125</v>
      </c>
      <c r="AS4" s="32" t="s">
        <v>126</v>
      </c>
      <c r="AT4" s="32" t="s">
        <v>127</v>
      </c>
      <c r="AU4" s="32" t="s">
        <v>128</v>
      </c>
      <c r="AV4" s="32" t="s">
        <v>129</v>
      </c>
      <c r="AW4" s="32" t="s">
        <v>130</v>
      </c>
      <c r="AX4" s="32" t="s">
        <v>131</v>
      </c>
      <c r="AY4" s="32" t="s">
        <v>132</v>
      </c>
      <c r="AZ4" s="32" t="s">
        <v>133</v>
      </c>
    </row>
    <row r="5" spans="1:52" x14ac:dyDescent="0.25">
      <c r="A5" s="33">
        <f>SUM(Tabela10[[#This Row],[jan-13]:[dez-16]])</f>
        <v>36</v>
      </c>
      <c r="B5" s="34">
        <f>A5/(SUM($A$5:$A$19))</f>
        <v>5.9405940594059403E-2</v>
      </c>
      <c r="D5" s="10" t="s">
        <v>55</v>
      </c>
      <c r="E5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5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5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5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1</v>
      </c>
      <c r="I5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5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5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4</v>
      </c>
      <c r="L5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2</v>
      </c>
      <c r="M5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2</v>
      </c>
      <c r="N5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1</v>
      </c>
      <c r="O5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1</v>
      </c>
      <c r="P5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2</v>
      </c>
      <c r="Q5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1</v>
      </c>
      <c r="R5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5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5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5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5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5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5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3</v>
      </c>
      <c r="Y5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1</v>
      </c>
      <c r="Z5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5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5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3</v>
      </c>
      <c r="AC5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2</v>
      </c>
      <c r="AD5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3</v>
      </c>
      <c r="AE5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5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5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5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5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5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5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5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2</v>
      </c>
      <c r="AM5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5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5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1</v>
      </c>
      <c r="AP5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1</v>
      </c>
      <c r="AQ5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5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5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5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5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5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1</v>
      </c>
      <c r="AW5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2</v>
      </c>
      <c r="AX5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5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1</v>
      </c>
      <c r="AZ5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2</v>
      </c>
    </row>
    <row r="6" spans="1:52" x14ac:dyDescent="0.25">
      <c r="A6" s="33">
        <f>SUM(Tabela10[[#This Row],[jan-13]:[dez-16]])</f>
        <v>354</v>
      </c>
      <c r="B6" s="34">
        <f t="shared" ref="B6:B19" si="0">A6/(SUM($A$5:$A$19))</f>
        <v>0.58415841584158412</v>
      </c>
      <c r="D6" s="10" t="s">
        <v>50</v>
      </c>
      <c r="E6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6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5</v>
      </c>
      <c r="G6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17</v>
      </c>
      <c r="H6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30</v>
      </c>
      <c r="I6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9</v>
      </c>
      <c r="J6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28</v>
      </c>
      <c r="K6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2</v>
      </c>
      <c r="L6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10</v>
      </c>
      <c r="M6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5</v>
      </c>
      <c r="N6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2</v>
      </c>
      <c r="O6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6</v>
      </c>
      <c r="P6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2</v>
      </c>
      <c r="Q6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9</v>
      </c>
      <c r="R6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5</v>
      </c>
      <c r="S6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15</v>
      </c>
      <c r="T6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20</v>
      </c>
      <c r="U6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11</v>
      </c>
      <c r="V6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6</v>
      </c>
      <c r="W6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1</v>
      </c>
      <c r="X6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9</v>
      </c>
      <c r="Y6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2</v>
      </c>
      <c r="Z6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2</v>
      </c>
      <c r="AA6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9</v>
      </c>
      <c r="AB6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6</v>
      </c>
      <c r="AC6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4</v>
      </c>
      <c r="AD6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1</v>
      </c>
      <c r="AE6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12</v>
      </c>
      <c r="AF6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11</v>
      </c>
      <c r="AG6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9</v>
      </c>
      <c r="AH6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3</v>
      </c>
      <c r="AI6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1</v>
      </c>
      <c r="AJ6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6</v>
      </c>
      <c r="AK6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1</v>
      </c>
      <c r="AL6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6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3</v>
      </c>
      <c r="AN6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5</v>
      </c>
      <c r="AO6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6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6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13</v>
      </c>
      <c r="AR6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33</v>
      </c>
      <c r="AS6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15</v>
      </c>
      <c r="AT6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6</v>
      </c>
      <c r="AU6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3</v>
      </c>
      <c r="AV6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4</v>
      </c>
      <c r="AW6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6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2</v>
      </c>
      <c r="AY6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4</v>
      </c>
      <c r="AZ6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7</v>
      </c>
    </row>
    <row r="7" spans="1:52" x14ac:dyDescent="0.25">
      <c r="A7" s="33">
        <f>SUM(Tabela10[[#This Row],[jan-13]:[dez-16]])</f>
        <v>13</v>
      </c>
      <c r="B7" s="34">
        <f t="shared" si="0"/>
        <v>2.1452145214521452E-2</v>
      </c>
      <c r="D7" s="10" t="s">
        <v>48</v>
      </c>
      <c r="E7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7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7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7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7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7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7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7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7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7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7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7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7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7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7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7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6</v>
      </c>
      <c r="U7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7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7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7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7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7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7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7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7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7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7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7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2</v>
      </c>
      <c r="AG7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7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7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7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7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7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7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7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7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7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7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7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5</v>
      </c>
      <c r="AS7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7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7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7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7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7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7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7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8" spans="1:52" x14ac:dyDescent="0.25">
      <c r="A8" s="33">
        <f>SUM(Tabela10[[#This Row],[jan-13]:[dez-16]])</f>
        <v>20</v>
      </c>
      <c r="B8" s="34">
        <f t="shared" si="0"/>
        <v>3.3003300330033E-2</v>
      </c>
      <c r="D8" s="10" t="s">
        <v>53</v>
      </c>
      <c r="E8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8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1</v>
      </c>
      <c r="G8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8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6</v>
      </c>
      <c r="I8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8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1</v>
      </c>
      <c r="K8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8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8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8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8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8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8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8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1</v>
      </c>
      <c r="S8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8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6</v>
      </c>
      <c r="U8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8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8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8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8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8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8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8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8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8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8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8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2</v>
      </c>
      <c r="AG8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8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8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8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8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8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8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8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8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8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8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1</v>
      </c>
      <c r="AR8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2</v>
      </c>
      <c r="AS8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8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8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8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8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8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8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8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9" spans="1:52" x14ac:dyDescent="0.25">
      <c r="A9" s="33">
        <f>SUM(Tabela10[[#This Row],[jan-13]:[dez-16]])</f>
        <v>11</v>
      </c>
      <c r="B9" s="34">
        <f t="shared" si="0"/>
        <v>1.8151815181518153E-2</v>
      </c>
      <c r="D9" s="10" t="s">
        <v>51</v>
      </c>
      <c r="E9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9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9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9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1</v>
      </c>
      <c r="I9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1</v>
      </c>
      <c r="J9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9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9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9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9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9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9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9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9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9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9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6</v>
      </c>
      <c r="U9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9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9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9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9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9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9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9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9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9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9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9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2</v>
      </c>
      <c r="AG9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9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9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9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9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9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9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9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9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9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9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9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1</v>
      </c>
      <c r="AS9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9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9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9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9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9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9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9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0" spans="1:52" x14ac:dyDescent="0.25">
      <c r="A10" s="33">
        <f>SUM(Tabela10[[#This Row],[jan-13]:[dez-16]])</f>
        <v>8</v>
      </c>
      <c r="B10" s="34">
        <f t="shared" si="0"/>
        <v>1.3201320132013201E-2</v>
      </c>
      <c r="D10" s="10" t="s">
        <v>54</v>
      </c>
      <c r="E10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0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2</v>
      </c>
      <c r="G10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0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0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2</v>
      </c>
      <c r="J10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0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0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0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0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0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0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0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0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0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0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0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10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10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0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0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0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0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0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0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0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0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0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4</v>
      </c>
      <c r="AG10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0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0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0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0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0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0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0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0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0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0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0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0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0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0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0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0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0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0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0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1" spans="1:52" x14ac:dyDescent="0.25">
      <c r="A11" s="33">
        <f>SUM(Tabela10[[#This Row],[jan-13]:[dez-16]])</f>
        <v>5</v>
      </c>
      <c r="B11" s="34">
        <f t="shared" si="0"/>
        <v>8.2508250825082501E-3</v>
      </c>
      <c r="D11" s="10" t="s">
        <v>61</v>
      </c>
      <c r="E11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1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1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1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1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1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1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1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1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1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1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1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1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1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1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1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1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11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1</v>
      </c>
      <c r="W11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1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1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1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1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1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1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1</v>
      </c>
      <c r="AD11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1</v>
      </c>
      <c r="AE11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1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1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1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1</v>
      </c>
      <c r="AI11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1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1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1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1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1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1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1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1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1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1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1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1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1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1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1</v>
      </c>
      <c r="AX11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1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1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2" spans="1:52" x14ac:dyDescent="0.25">
      <c r="A12" s="33">
        <f>SUM(Tabela10[[#This Row],[jan-13]:[dez-16]])</f>
        <v>8</v>
      </c>
      <c r="B12" s="34">
        <f t="shared" si="0"/>
        <v>1.3201320132013201E-2</v>
      </c>
      <c r="D12" s="10" t="s">
        <v>56</v>
      </c>
      <c r="E12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2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2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2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2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1</v>
      </c>
      <c r="J12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2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2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2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2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2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2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2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1</v>
      </c>
      <c r="R12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2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2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1</v>
      </c>
      <c r="U12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12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12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2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2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2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2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2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2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2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2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2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2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1</v>
      </c>
      <c r="AH12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2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2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2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2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2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2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2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1</v>
      </c>
      <c r="AP12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1</v>
      </c>
      <c r="AQ12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2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2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2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2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2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2</v>
      </c>
      <c r="AW12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2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2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2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3" spans="1:52" x14ac:dyDescent="0.25">
      <c r="A13" s="33">
        <f>SUM(Tabela10[[#This Row],[jan-13]:[dez-16]])</f>
        <v>37</v>
      </c>
      <c r="B13" s="34">
        <f t="shared" si="0"/>
        <v>6.1056105610561059E-2</v>
      </c>
      <c r="D13" s="10" t="s">
        <v>49</v>
      </c>
      <c r="E13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3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3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3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3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1</v>
      </c>
      <c r="J13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1</v>
      </c>
      <c r="K13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1</v>
      </c>
      <c r="L13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3</v>
      </c>
      <c r="M13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3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3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5</v>
      </c>
      <c r="P13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3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3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3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3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3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4</v>
      </c>
      <c r="V13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13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3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2</v>
      </c>
      <c r="Y13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3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3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3</v>
      </c>
      <c r="AB13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3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3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3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3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3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2</v>
      </c>
      <c r="AH13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3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3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2</v>
      </c>
      <c r="AK13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3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3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1</v>
      </c>
      <c r="AN13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3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3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3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3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3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4</v>
      </c>
      <c r="AT13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3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2</v>
      </c>
      <c r="AV13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5</v>
      </c>
      <c r="AW13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1</v>
      </c>
      <c r="AX13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3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3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4" spans="1:52" x14ac:dyDescent="0.25">
      <c r="A14" s="33">
        <f>SUM(Tabela10[[#This Row],[jan-13]:[dez-16]])</f>
        <v>34</v>
      </c>
      <c r="B14" s="34">
        <f t="shared" si="0"/>
        <v>5.6105610561056105E-2</v>
      </c>
      <c r="D14" s="10" t="s">
        <v>52</v>
      </c>
      <c r="E14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4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4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4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4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1</v>
      </c>
      <c r="J14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4</v>
      </c>
      <c r="K14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1</v>
      </c>
      <c r="L14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2</v>
      </c>
      <c r="M14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2</v>
      </c>
      <c r="N14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4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1</v>
      </c>
      <c r="P14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4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4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4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4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4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5</v>
      </c>
      <c r="V14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2</v>
      </c>
      <c r="W14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4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2</v>
      </c>
      <c r="Y14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4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4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2</v>
      </c>
      <c r="AB14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1</v>
      </c>
      <c r="AC14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4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4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4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4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2</v>
      </c>
      <c r="AH14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4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4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1</v>
      </c>
      <c r="AK14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4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4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1</v>
      </c>
      <c r="AN14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2</v>
      </c>
      <c r="AO14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4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4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4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4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1</v>
      </c>
      <c r="AT14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1</v>
      </c>
      <c r="AU14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4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1</v>
      </c>
      <c r="AW14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4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4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4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2</v>
      </c>
    </row>
    <row r="15" spans="1:52" x14ac:dyDescent="0.25">
      <c r="A15" s="33">
        <f>SUM(Tabela10[[#This Row],[jan-13]:[dez-16]])</f>
        <v>17</v>
      </c>
      <c r="B15" s="34">
        <f t="shared" si="0"/>
        <v>2.8052805280528052E-2</v>
      </c>
      <c r="D15" s="10" t="s">
        <v>60</v>
      </c>
      <c r="E15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5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5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5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5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5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5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5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5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5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5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5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5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5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5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5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5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1</v>
      </c>
      <c r="V15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5</v>
      </c>
      <c r="W15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1</v>
      </c>
      <c r="X15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5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5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5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1</v>
      </c>
      <c r="AB15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5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5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5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3</v>
      </c>
      <c r="AF15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1</v>
      </c>
      <c r="AG15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5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1</v>
      </c>
      <c r="AI15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5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2</v>
      </c>
      <c r="AK15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5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5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5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5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5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5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5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1</v>
      </c>
      <c r="AS15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5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5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5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5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5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5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5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1</v>
      </c>
    </row>
    <row r="16" spans="1:52" x14ac:dyDescent="0.25">
      <c r="A16" s="33">
        <f>SUM(Tabela10[[#This Row],[jan-13]:[dez-16]])</f>
        <v>10</v>
      </c>
      <c r="B16" s="34">
        <f t="shared" si="0"/>
        <v>1.65016501650165E-2</v>
      </c>
      <c r="D16" s="10" t="s">
        <v>59</v>
      </c>
      <c r="E16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6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6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6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6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6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6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6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6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6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6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6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6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4</v>
      </c>
      <c r="R16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6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6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6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16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16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6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6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6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6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6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6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2</v>
      </c>
      <c r="AD16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6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6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6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6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6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6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6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6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6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6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6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4</v>
      </c>
      <c r="AP16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6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6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6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6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6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6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6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6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6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6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7" spans="1:52" x14ac:dyDescent="0.25">
      <c r="A17" s="33">
        <f>SUM(Tabela10[[#This Row],[jan-13]:[dez-16]])</f>
        <v>36</v>
      </c>
      <c r="B17" s="34">
        <f t="shared" si="0"/>
        <v>5.9405940594059403E-2</v>
      </c>
      <c r="D17" s="10" t="s">
        <v>57</v>
      </c>
      <c r="E17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7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7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7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7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7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7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1</v>
      </c>
      <c r="L17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2</v>
      </c>
      <c r="M17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3</v>
      </c>
      <c r="N17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6</v>
      </c>
      <c r="O17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5</v>
      </c>
      <c r="P17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1</v>
      </c>
      <c r="Q17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2</v>
      </c>
      <c r="R17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7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1</v>
      </c>
      <c r="T17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2</v>
      </c>
      <c r="U17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4</v>
      </c>
      <c r="V17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3</v>
      </c>
      <c r="W17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1</v>
      </c>
      <c r="X17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7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7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7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7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7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7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4</v>
      </c>
      <c r="AE17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7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7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7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7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7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7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7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7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7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7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7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7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7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7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7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7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7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7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7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7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1</v>
      </c>
      <c r="AZ17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8" spans="1:52" x14ac:dyDescent="0.25">
      <c r="A18" s="33">
        <f>SUM(Tabela10[[#This Row],[jan-13]:[dez-16]])</f>
        <v>4</v>
      </c>
      <c r="B18" s="34">
        <f t="shared" si="0"/>
        <v>6.6006600660066007E-3</v>
      </c>
      <c r="D18" s="10" t="s">
        <v>62</v>
      </c>
      <c r="E18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8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8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8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8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8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8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8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8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8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8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8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8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8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8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8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8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18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18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8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1</v>
      </c>
      <c r="Y18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1</v>
      </c>
      <c r="Z18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8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8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8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1</v>
      </c>
      <c r="AD18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8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8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8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8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1</v>
      </c>
      <c r="AI18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8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8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8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8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8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8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8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8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8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8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8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8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8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8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8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8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8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9" spans="1:52" x14ac:dyDescent="0.25">
      <c r="A19" s="33">
        <f>SUM(Tabela10[[#This Row],[jan-13]:[dez-16]])</f>
        <v>13</v>
      </c>
      <c r="B19" s="34">
        <f t="shared" si="0"/>
        <v>2.1452145214521452E-2</v>
      </c>
      <c r="D19" s="10" t="s">
        <v>58</v>
      </c>
      <c r="E19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9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9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9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9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9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9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9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1</v>
      </c>
      <c r="M19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9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9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9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9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9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9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9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1</v>
      </c>
      <c r="U19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8</v>
      </c>
      <c r="V19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3</v>
      </c>
      <c r="W19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9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9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9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9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9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9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9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9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9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9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9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9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9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9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9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9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9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9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9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9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9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9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9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9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9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9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9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9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9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20" spans="1:52" x14ac:dyDescent="0.25">
      <c r="K20" s="31"/>
    </row>
    <row r="21" spans="1:52" x14ac:dyDescent="0.25">
      <c r="A21" s="35" t="s">
        <v>28</v>
      </c>
      <c r="B21" s="35" t="s">
        <v>139</v>
      </c>
      <c r="C21" s="33" t="s">
        <v>140</v>
      </c>
      <c r="D21" s="10" t="s">
        <v>88</v>
      </c>
      <c r="E21" s="32" t="s">
        <v>134</v>
      </c>
      <c r="F21" s="32" t="s">
        <v>135</v>
      </c>
      <c r="G21" s="32" t="s">
        <v>136</v>
      </c>
      <c r="H21" s="32" t="s">
        <v>137</v>
      </c>
      <c r="I21" s="32" t="s">
        <v>90</v>
      </c>
      <c r="J21" s="32" t="s">
        <v>91</v>
      </c>
      <c r="K21" s="32" t="s">
        <v>92</v>
      </c>
      <c r="L21" s="32" t="s">
        <v>93</v>
      </c>
      <c r="M21" s="32" t="s">
        <v>94</v>
      </c>
      <c r="N21" s="32" t="s">
        <v>95</v>
      </c>
      <c r="O21" s="32" t="s">
        <v>96</v>
      </c>
      <c r="P21" s="32" t="s">
        <v>97</v>
      </c>
      <c r="Q21" s="32" t="s">
        <v>98</v>
      </c>
      <c r="R21" s="32" t="s">
        <v>99</v>
      </c>
      <c r="S21" s="32" t="s">
        <v>100</v>
      </c>
      <c r="T21" s="32" t="s">
        <v>101</v>
      </c>
      <c r="U21" s="32" t="s">
        <v>102</v>
      </c>
      <c r="V21" s="32" t="s">
        <v>103</v>
      </c>
      <c r="W21" s="32" t="s">
        <v>104</v>
      </c>
      <c r="X21" s="32" t="s">
        <v>105</v>
      </c>
      <c r="Y21" s="32" t="s">
        <v>106</v>
      </c>
      <c r="Z21" s="32" t="s">
        <v>107</v>
      </c>
      <c r="AA21" s="32" t="s">
        <v>108</v>
      </c>
      <c r="AB21" s="32" t="s">
        <v>109</v>
      </c>
      <c r="AC21" s="32" t="s">
        <v>110</v>
      </c>
      <c r="AD21" s="32" t="s">
        <v>111</v>
      </c>
      <c r="AE21" s="32" t="s">
        <v>112</v>
      </c>
      <c r="AF21" s="32" t="s">
        <v>113</v>
      </c>
      <c r="AG21" s="32" t="s">
        <v>114</v>
      </c>
      <c r="AH21" s="32" t="s">
        <v>115</v>
      </c>
      <c r="AI21" s="32" t="s">
        <v>116</v>
      </c>
      <c r="AJ21" s="32" t="s">
        <v>117</v>
      </c>
      <c r="AK21" s="32" t="s">
        <v>118</v>
      </c>
      <c r="AL21" s="32" t="s">
        <v>119</v>
      </c>
      <c r="AM21" s="32" t="s">
        <v>120</v>
      </c>
      <c r="AN21" s="32" t="s">
        <v>121</v>
      </c>
      <c r="AO21" s="32" t="s">
        <v>122</v>
      </c>
      <c r="AP21" s="32" t="s">
        <v>123</v>
      </c>
      <c r="AQ21" s="32" t="s">
        <v>124</v>
      </c>
      <c r="AR21" s="32" t="s">
        <v>125</v>
      </c>
      <c r="AS21" s="32" t="s">
        <v>126</v>
      </c>
      <c r="AT21" s="32" t="s">
        <v>127</v>
      </c>
      <c r="AU21" s="32" t="s">
        <v>128</v>
      </c>
      <c r="AV21" s="32" t="s">
        <v>129</v>
      </c>
      <c r="AW21" s="32" t="s">
        <v>130</v>
      </c>
      <c r="AX21" s="32" t="s">
        <v>131</v>
      </c>
      <c r="AY21" s="32" t="s">
        <v>132</v>
      </c>
      <c r="AZ21" s="32" t="s">
        <v>133</v>
      </c>
    </row>
    <row r="22" spans="1:52" x14ac:dyDescent="0.25">
      <c r="A22" s="9">
        <f>SUM(Tabela9[[#This Row],[jan-13]:[dez-16]])</f>
        <v>0</v>
      </c>
      <c r="B22" s="36">
        <f t="shared" ref="B22:B45" si="1">A22/SUM($A$22:$A$45)</f>
        <v>0</v>
      </c>
      <c r="D22" s="10" t="s">
        <v>152</v>
      </c>
      <c r="E22" s="9">
        <f>SUMIFS(Companhias[Notificações],Companhias[Descumprimento],Tabela9[[#This Row],[Descumprimento - Regulamento de Emissores - Companhias]],Companhias[Ano],YEAR(E$21),Companhias[Mês],Infrações!E$3)</f>
        <v>0</v>
      </c>
      <c r="F22" s="9">
        <f>SUMIFS(Companhias[Notificações],Companhias[Descumprimento],Tabela9[[#This Row],[Descumprimento - Regulamento de Emissores - Companhias]],Companhias[Ano],YEAR(F$21),Companhias[Mês],Infrações!F$3)</f>
        <v>0</v>
      </c>
      <c r="G22" s="9">
        <f>SUMIFS(Companhias[Notificações],Companhias[Descumprimento],Tabela9[[#This Row],[Descumprimento - Regulamento de Emissores - Companhias]],Companhias[Ano],YEAR(G$21),Companhias[Mês],Infrações!G$3)</f>
        <v>0</v>
      </c>
      <c r="H22" s="9">
        <f>SUMIFS(Companhias[Notificações],Companhias[Descumprimento],Tabela9[[#This Row],[Descumprimento - Regulamento de Emissores - Companhias]],Companhias[Ano],YEAR(H$21),Companhias[Mês],Infrações!H$3)</f>
        <v>0</v>
      </c>
      <c r="I22" s="9">
        <f>SUMIFS(Companhias[Notificações],Companhias[Descumprimento],Tabela9[[#This Row],[Descumprimento - Regulamento de Emissores - Companhias]],Companhias[Ano],YEAR(I$21),Companhias[Mês],Infrações!I$3)</f>
        <v>0</v>
      </c>
      <c r="J22" s="9">
        <f>SUMIFS(Companhias[Notificações],Companhias[Descumprimento],Tabela9[[#This Row],[Descumprimento - Regulamento de Emissores - Companhias]],Companhias[Ano],YEAR(J$21),Companhias[Mês],Infrações!J$3)</f>
        <v>0</v>
      </c>
      <c r="K22" s="9">
        <f>SUMIFS(Companhias[Notificações],Companhias[Descumprimento],Tabela9[[#This Row],[Descumprimento - Regulamento de Emissores - Companhias]],Companhias[Ano],YEAR(K$21),Companhias[Mês],Infrações!K$3)</f>
        <v>0</v>
      </c>
      <c r="L22" s="9">
        <f>SUMIFS(Companhias[Notificações],Companhias[Descumprimento],Tabela9[[#This Row],[Descumprimento - Regulamento de Emissores - Companhias]],Companhias[Ano],YEAR(L$21),Companhias[Mês],Infrações!L$3)</f>
        <v>0</v>
      </c>
      <c r="M22" s="9">
        <f>SUMIFS(Companhias[Notificações],Companhias[Descumprimento],Tabela9[[#This Row],[Descumprimento - Regulamento de Emissores - Companhias]],Companhias[Ano],YEAR(M$21),Companhias[Mês],Infrações!M$3)</f>
        <v>0</v>
      </c>
      <c r="N22" s="9">
        <f>SUMIFS(Companhias[Notificações],Companhias[Descumprimento],Tabela9[[#This Row],[Descumprimento - Regulamento de Emissores - Companhias]],Companhias[Ano],YEAR(N$21),Companhias[Mês],Infrações!N$3)</f>
        <v>0</v>
      </c>
      <c r="O22" s="9">
        <f>SUMIFS(Companhias[Notificações],Companhias[Descumprimento],Tabela9[[#This Row],[Descumprimento - Regulamento de Emissores - Companhias]],Companhias[Ano],YEAR(O$21),Companhias[Mês],Infrações!O$3)</f>
        <v>0</v>
      </c>
      <c r="P22" s="9">
        <f>SUMIFS(Companhias[Notificações],Companhias[Descumprimento],Tabela9[[#This Row],[Descumprimento - Regulamento de Emissores - Companhias]],Companhias[Ano],YEAR(P$21),Companhias[Mês],Infrações!P$3)</f>
        <v>0</v>
      </c>
      <c r="Q22" s="9">
        <f>SUMIFS(Companhias[Notificações],Companhias[Descumprimento],Tabela9[[#This Row],[Descumprimento - Regulamento de Emissores - Companhias]],Companhias[Ano],YEAR(Q$21),Companhias[Mês],Infrações!Q$3)</f>
        <v>0</v>
      </c>
      <c r="R22" s="9">
        <f>SUMIFS(Companhias[Notificações],Companhias[Descumprimento],Tabela9[[#This Row],[Descumprimento - Regulamento de Emissores - Companhias]],Companhias[Ano],YEAR(R$21),Companhias[Mês],Infrações!R$3)</f>
        <v>0</v>
      </c>
      <c r="S22" s="9">
        <f>SUMIFS(Companhias[Notificações],Companhias[Descumprimento],Tabela9[[#This Row],[Descumprimento - Regulamento de Emissores - Companhias]],Companhias[Ano],YEAR(S$21),Companhias[Mês],Infrações!S$3)</f>
        <v>0</v>
      </c>
      <c r="T22" s="9">
        <f>SUMIFS(Companhias[Notificações],Companhias[Descumprimento],Tabela9[[#This Row],[Descumprimento - Regulamento de Emissores - Companhias]],Companhias[Ano],YEAR(T$21),Companhias[Mês],Infrações!T$3)</f>
        <v>0</v>
      </c>
      <c r="U22" s="9">
        <f>SUMIFS(Companhias[Notificações],Companhias[Descumprimento],Tabela9[[#This Row],[Descumprimento - Regulamento de Emissores - Companhias]],Companhias[Ano],YEAR(U$21),Companhias[Mês],Infrações!U$3)</f>
        <v>0</v>
      </c>
      <c r="V22" s="9">
        <f>SUMIFS(Companhias[Notificações],Companhias[Descumprimento],Tabela9[[#This Row],[Descumprimento - Regulamento de Emissores - Companhias]],Companhias[Ano],YEAR(V$21),Companhias[Mês],Infrações!V$3)</f>
        <v>0</v>
      </c>
      <c r="W22" s="9">
        <f>SUMIFS(Companhias[Notificações],Companhias[Descumprimento],Tabela9[[#This Row],[Descumprimento - Regulamento de Emissores - Companhias]],Companhias[Ano],YEAR(W$21),Companhias[Mês],Infrações!W$3)</f>
        <v>0</v>
      </c>
      <c r="X22" s="9">
        <f>SUMIFS(Companhias[Notificações],Companhias[Descumprimento],Tabela9[[#This Row],[Descumprimento - Regulamento de Emissores - Companhias]],Companhias[Ano],YEAR(X$21),Companhias[Mês],Infrações!X$3)</f>
        <v>0</v>
      </c>
      <c r="Y22" s="9">
        <f>SUMIFS(Companhias[Notificações],Companhias[Descumprimento],Tabela9[[#This Row],[Descumprimento - Regulamento de Emissores - Companhias]],Companhias[Ano],YEAR(Y$21),Companhias[Mês],Infrações!Y$3)</f>
        <v>0</v>
      </c>
      <c r="Z22" s="9">
        <f>SUMIFS(Companhias[Notificações],Companhias[Descumprimento],Tabela9[[#This Row],[Descumprimento - Regulamento de Emissores - Companhias]],Companhias[Ano],YEAR(Z$21),Companhias[Mês],Infrações!Z$3)</f>
        <v>0</v>
      </c>
      <c r="AA22" s="9">
        <f>SUMIFS(Companhias[Notificações],Companhias[Descumprimento],Tabela9[[#This Row],[Descumprimento - Regulamento de Emissores - Companhias]],Companhias[Ano],YEAR(AA$21),Companhias[Mês],Infrações!AA$3)</f>
        <v>0</v>
      </c>
      <c r="AB22" s="9">
        <f>SUMIFS(Companhias[Notificações],Companhias[Descumprimento],Tabela9[[#This Row],[Descumprimento - Regulamento de Emissores - Companhias]],Companhias[Ano],YEAR(AB$21),Companhias[Mês],Infrações!AB$3)</f>
        <v>0</v>
      </c>
      <c r="AC22" s="9">
        <f>SUMIFS(Companhias[Notificações],Companhias[Descumprimento],Tabela9[[#This Row],[Descumprimento - Regulamento de Emissores - Companhias]],Companhias[Ano],YEAR(AC$21),Companhias[Mês],Infrações!AC$3)</f>
        <v>0</v>
      </c>
      <c r="AD22" s="9">
        <f>SUMIFS(Companhias[Notificações],Companhias[Descumprimento],Tabela9[[#This Row],[Descumprimento - Regulamento de Emissores - Companhias]],Companhias[Ano],YEAR(AD$21),Companhias[Mês],Infrações!AD$3)</f>
        <v>0</v>
      </c>
      <c r="AE22" s="9">
        <f>SUMIFS(Companhias[Notificações],Companhias[Descumprimento],Tabela9[[#This Row],[Descumprimento - Regulamento de Emissores - Companhias]],Companhias[Ano],YEAR(AE$21),Companhias[Mês],Infrações!AE$3)</f>
        <v>0</v>
      </c>
      <c r="AF22" s="9">
        <f>SUMIFS(Companhias[Notificações],Companhias[Descumprimento],Tabela9[[#This Row],[Descumprimento - Regulamento de Emissores - Companhias]],Companhias[Ano],YEAR(AF$21),Companhias[Mês],Infrações!AF$3)</f>
        <v>0</v>
      </c>
      <c r="AG22" s="9">
        <f>SUMIFS(Companhias[Notificações],Companhias[Descumprimento],Tabela9[[#This Row],[Descumprimento - Regulamento de Emissores - Companhias]],Companhias[Ano],YEAR(AG$21),Companhias[Mês],Infrações!AG$3)</f>
        <v>0</v>
      </c>
      <c r="AH22" s="9">
        <f>SUMIFS(Companhias[Notificações],Companhias[Descumprimento],Tabela9[[#This Row],[Descumprimento - Regulamento de Emissores - Companhias]],Companhias[Ano],YEAR(AH$21),Companhias[Mês],Infrações!AH$3)</f>
        <v>0</v>
      </c>
      <c r="AI22" s="9">
        <f>SUMIFS(Companhias[Notificações],Companhias[Descumprimento],Tabela9[[#This Row],[Descumprimento - Regulamento de Emissores - Companhias]],Companhias[Ano],YEAR(AI$21),Companhias[Mês],Infrações!AI$3)</f>
        <v>0</v>
      </c>
      <c r="AJ22" s="9">
        <f>SUMIFS(Companhias[Notificações],Companhias[Descumprimento],Tabela9[[#This Row],[Descumprimento - Regulamento de Emissores - Companhias]],Companhias[Ano],YEAR(AJ$21),Companhias[Mês],Infrações!AJ$3)</f>
        <v>0</v>
      </c>
      <c r="AK22" s="9">
        <f>SUMIFS(Companhias[Notificações],Companhias[Descumprimento],Tabela9[[#This Row],[Descumprimento - Regulamento de Emissores - Companhias]],Companhias[Ano],YEAR(AK$21),Companhias[Mês],Infrações!AK$3)</f>
        <v>0</v>
      </c>
      <c r="AL22" s="9">
        <f>SUMIFS(Companhias[Notificações],Companhias[Descumprimento],Tabela9[[#This Row],[Descumprimento - Regulamento de Emissores - Companhias]],Companhias[Ano],YEAR(AL$21),Companhias[Mês],Infrações!AL$3)</f>
        <v>0</v>
      </c>
      <c r="AM22" s="9">
        <f>SUMIFS(Companhias[Notificações],Companhias[Descumprimento],Tabela9[[#This Row],[Descumprimento - Regulamento de Emissores - Companhias]],Companhias[Ano],YEAR(AM$21),Companhias[Mês],Infrações!AM$3)</f>
        <v>0</v>
      </c>
      <c r="AN22" s="9">
        <f>SUMIFS(Companhias[Notificações],Companhias[Descumprimento],Tabela9[[#This Row],[Descumprimento - Regulamento de Emissores - Companhias]],Companhias[Ano],YEAR(AN$21),Companhias[Mês],Infrações!AN$3)</f>
        <v>0</v>
      </c>
      <c r="AO22" s="9">
        <f>SUMIFS(Companhias[Notificações],Companhias[Descumprimento],Tabela9[[#This Row],[Descumprimento - Regulamento de Emissores - Companhias]],Companhias[Ano],YEAR(AO$21),Companhias[Mês],Infrações!AO$3)</f>
        <v>0</v>
      </c>
      <c r="AP22" s="9">
        <f>SUMIFS(Companhias[Notificações],Companhias[Descumprimento],Tabela9[[#This Row],[Descumprimento - Regulamento de Emissores - Companhias]],Companhias[Ano],YEAR(AP$21),Companhias[Mês],Infrações!AP$3)</f>
        <v>0</v>
      </c>
      <c r="AQ22" s="9">
        <f>SUMIFS(Companhias[Notificações],Companhias[Descumprimento],Tabela9[[#This Row],[Descumprimento - Regulamento de Emissores - Companhias]],Companhias[Ano],YEAR(AQ$21),Companhias[Mês],Infrações!AQ$3)</f>
        <v>0</v>
      </c>
      <c r="AR22" s="9">
        <f>SUMIFS(Companhias[Notificações],Companhias[Descumprimento],Tabela9[[#This Row],[Descumprimento - Regulamento de Emissores - Companhias]],Companhias[Ano],YEAR(AR$21),Companhias[Mês],Infrações!AR$3)</f>
        <v>0</v>
      </c>
      <c r="AS22" s="9">
        <f>SUMIFS(Companhias[Notificações],Companhias[Descumprimento],Tabela9[[#This Row],[Descumprimento - Regulamento de Emissores - Companhias]],Companhias[Ano],YEAR(AS$21),Companhias[Mês],Infrações!AS$3)</f>
        <v>0</v>
      </c>
      <c r="AT22" s="9">
        <f>SUMIFS(Companhias[Notificações],Companhias[Descumprimento],Tabela9[[#This Row],[Descumprimento - Regulamento de Emissores - Companhias]],Companhias[Ano],YEAR(AT$21),Companhias[Mês],Infrações!AT$3)</f>
        <v>0</v>
      </c>
      <c r="AU22" s="9">
        <f>SUMIFS(Companhias[Notificações],Companhias[Descumprimento],Tabela9[[#This Row],[Descumprimento - Regulamento de Emissores - Companhias]],Companhias[Ano],YEAR(AU$21),Companhias[Mês],Infrações!AU$3)</f>
        <v>0</v>
      </c>
      <c r="AV22" s="9">
        <f>SUMIFS(Companhias[Notificações],Companhias[Descumprimento],Tabela9[[#This Row],[Descumprimento - Regulamento de Emissores - Companhias]],Companhias[Ano],YEAR(AV$21),Companhias[Mês],Infrações!AV$3)</f>
        <v>0</v>
      </c>
      <c r="AW22" s="9">
        <f>SUMIFS(Companhias[Notificações],Companhias[Descumprimento],Tabela9[[#This Row],[Descumprimento - Regulamento de Emissores - Companhias]],Companhias[Ano],YEAR(AW$21),Companhias[Mês],Infrações!AW$3)</f>
        <v>0</v>
      </c>
      <c r="AX22" s="9">
        <f>SUMIFS(Companhias[Notificações],Companhias[Descumprimento],Tabela9[[#This Row],[Descumprimento - Regulamento de Emissores - Companhias]],Companhias[Ano],YEAR(AX$21),Companhias[Mês],Infrações!AX$3)</f>
        <v>0</v>
      </c>
      <c r="AY22" s="9">
        <f>SUMIFS(Companhias[Notificações],Companhias[Descumprimento],Tabela9[[#This Row],[Descumprimento - Regulamento de Emissores - Companhias]],Companhias[Ano],YEAR(AY$21),Companhias[Mês],Infrações!AY$3)</f>
        <v>0</v>
      </c>
      <c r="AZ22" s="9">
        <f>SUMIFS(Companhias[Notificações],Companhias[Descumprimento],Tabela9[[#This Row],[Descumprimento - Regulamento de Emissores - Companhias]],Companhias[Ano],YEAR(AZ$21),Companhias[Mês],Infrações!AZ$3)</f>
        <v>0</v>
      </c>
    </row>
    <row r="23" spans="1:52" x14ac:dyDescent="0.25">
      <c r="A23" s="9">
        <f>SUM(Tabela9[[#This Row],[jan-13]:[dez-16]])</f>
        <v>10</v>
      </c>
      <c r="B23" s="36">
        <f t="shared" si="1"/>
        <v>1.9569471624266144E-2</v>
      </c>
      <c r="D23" s="10" t="s">
        <v>18</v>
      </c>
      <c r="E23" s="9">
        <f>SUMIFS(Companhias[Notificações],Companhias[Descumprimento],Tabela9[[#This Row],[Descumprimento - Regulamento de Emissores - Companhias]],Companhias[Ano],YEAR(E$21),Companhias[Mês],Infrações!E$3)</f>
        <v>0</v>
      </c>
      <c r="F23" s="9">
        <f>SUMIFS(Companhias[Notificações],Companhias[Descumprimento],Tabela9[[#This Row],[Descumprimento - Regulamento de Emissores - Companhias]],Companhias[Ano],YEAR(F$21),Companhias[Mês],Infrações!F$3)</f>
        <v>0</v>
      </c>
      <c r="G23" s="9">
        <f>SUMIFS(Companhias[Notificações],Companhias[Descumprimento],Tabela9[[#This Row],[Descumprimento - Regulamento de Emissores - Companhias]],Companhias[Ano],YEAR(G$21),Companhias[Mês],Infrações!G$3)</f>
        <v>0</v>
      </c>
      <c r="H23" s="9">
        <f>SUMIFS(Companhias[Notificações],Companhias[Descumprimento],Tabela9[[#This Row],[Descumprimento - Regulamento de Emissores - Companhias]],Companhias[Ano],YEAR(H$21),Companhias[Mês],Infrações!H$3)</f>
        <v>0</v>
      </c>
      <c r="I23" s="9">
        <f>SUMIFS(Companhias[Notificações],Companhias[Descumprimento],Tabela9[[#This Row],[Descumprimento - Regulamento de Emissores - Companhias]],Companhias[Ano],YEAR(I$21),Companhias[Mês],Infrações!I$3)</f>
        <v>0</v>
      </c>
      <c r="J23" s="9">
        <f>SUMIFS(Companhias[Notificações],Companhias[Descumprimento],Tabela9[[#This Row],[Descumprimento - Regulamento de Emissores - Companhias]],Companhias[Ano],YEAR(J$21),Companhias[Mês],Infrações!J$3)</f>
        <v>0</v>
      </c>
      <c r="K23" s="9">
        <f>SUMIFS(Companhias[Notificações],Companhias[Descumprimento],Tabela9[[#This Row],[Descumprimento - Regulamento de Emissores - Companhias]],Companhias[Ano],YEAR(K$21),Companhias[Mês],Infrações!K$3)</f>
        <v>0</v>
      </c>
      <c r="L23" s="9">
        <f>SUMIFS(Companhias[Notificações],Companhias[Descumprimento],Tabela9[[#This Row],[Descumprimento - Regulamento de Emissores - Companhias]],Companhias[Ano],YEAR(L$21),Companhias[Mês],Infrações!L$3)</f>
        <v>0</v>
      </c>
      <c r="M23" s="9">
        <f>SUMIFS(Companhias[Notificações],Companhias[Descumprimento],Tabela9[[#This Row],[Descumprimento - Regulamento de Emissores - Companhias]],Companhias[Ano],YEAR(M$21),Companhias[Mês],Infrações!M$3)</f>
        <v>0</v>
      </c>
      <c r="N23" s="9">
        <f>SUMIFS(Companhias[Notificações],Companhias[Descumprimento],Tabela9[[#This Row],[Descumprimento - Regulamento de Emissores - Companhias]],Companhias[Ano],YEAR(N$21),Companhias[Mês],Infrações!N$3)</f>
        <v>0</v>
      </c>
      <c r="O23" s="9">
        <f>SUMIFS(Companhias[Notificações],Companhias[Descumprimento],Tabela9[[#This Row],[Descumprimento - Regulamento de Emissores - Companhias]],Companhias[Ano],YEAR(O$21),Companhias[Mês],Infrações!O$3)</f>
        <v>0</v>
      </c>
      <c r="P23" s="9">
        <f>SUMIFS(Companhias[Notificações],Companhias[Descumprimento],Tabela9[[#This Row],[Descumprimento - Regulamento de Emissores - Companhias]],Companhias[Ano],YEAR(P$21),Companhias[Mês],Infrações!P$3)</f>
        <v>0</v>
      </c>
      <c r="Q23" s="9">
        <f>SUMIFS(Companhias[Notificações],Companhias[Descumprimento],Tabela9[[#This Row],[Descumprimento - Regulamento de Emissores - Companhias]],Companhias[Ano],YEAR(Q$21),Companhias[Mês],Infrações!Q$3)</f>
        <v>0</v>
      </c>
      <c r="R23" s="9">
        <f>SUMIFS(Companhias[Notificações],Companhias[Descumprimento],Tabela9[[#This Row],[Descumprimento - Regulamento de Emissores - Companhias]],Companhias[Ano],YEAR(R$21),Companhias[Mês],Infrações!R$3)</f>
        <v>0</v>
      </c>
      <c r="S23" s="9">
        <f>SUMIFS(Companhias[Notificações],Companhias[Descumprimento],Tabela9[[#This Row],[Descumprimento - Regulamento de Emissores - Companhias]],Companhias[Ano],YEAR(S$21),Companhias[Mês],Infrações!S$3)</f>
        <v>0</v>
      </c>
      <c r="T23" s="9">
        <f>SUMIFS(Companhias[Notificações],Companhias[Descumprimento],Tabela9[[#This Row],[Descumprimento - Regulamento de Emissores - Companhias]],Companhias[Ano],YEAR(T$21),Companhias[Mês],Infrações!T$3)</f>
        <v>0</v>
      </c>
      <c r="U23" s="9">
        <f>SUMIFS(Companhias[Notificações],Companhias[Descumprimento],Tabela9[[#This Row],[Descumprimento - Regulamento de Emissores - Companhias]],Companhias[Ano],YEAR(U$21),Companhias[Mês],Infrações!U$3)</f>
        <v>0</v>
      </c>
      <c r="V23" s="9">
        <f>SUMIFS(Companhias[Notificações],Companhias[Descumprimento],Tabela9[[#This Row],[Descumprimento - Regulamento de Emissores - Companhias]],Companhias[Ano],YEAR(V$21),Companhias[Mês],Infrações!V$3)</f>
        <v>0</v>
      </c>
      <c r="W23" s="9">
        <f>SUMIFS(Companhias[Notificações],Companhias[Descumprimento],Tabela9[[#This Row],[Descumprimento - Regulamento de Emissores - Companhias]],Companhias[Ano],YEAR(W$21),Companhias[Mês],Infrações!W$3)</f>
        <v>0</v>
      </c>
      <c r="X23" s="9">
        <f>SUMIFS(Companhias[Notificações],Companhias[Descumprimento],Tabela9[[#This Row],[Descumprimento - Regulamento de Emissores - Companhias]],Companhias[Ano],YEAR(X$21),Companhias[Mês],Infrações!X$3)</f>
        <v>0</v>
      </c>
      <c r="Y23" s="9">
        <f>SUMIFS(Companhias[Notificações],Companhias[Descumprimento],Tabela9[[#This Row],[Descumprimento - Regulamento de Emissores - Companhias]],Companhias[Ano],YEAR(Y$21),Companhias[Mês],Infrações!Y$3)</f>
        <v>0</v>
      </c>
      <c r="Z23" s="9">
        <f>SUMIFS(Companhias[Notificações],Companhias[Descumprimento],Tabela9[[#This Row],[Descumprimento - Regulamento de Emissores - Companhias]],Companhias[Ano],YEAR(Z$21),Companhias[Mês],Infrações!Z$3)</f>
        <v>0</v>
      </c>
      <c r="AA23" s="9">
        <f>SUMIFS(Companhias[Notificações],Companhias[Descumprimento],Tabela9[[#This Row],[Descumprimento - Regulamento de Emissores - Companhias]],Companhias[Ano],YEAR(AA$21),Companhias[Mês],Infrações!AA$3)</f>
        <v>0</v>
      </c>
      <c r="AB23" s="9">
        <f>SUMIFS(Companhias[Notificações],Companhias[Descumprimento],Tabela9[[#This Row],[Descumprimento - Regulamento de Emissores - Companhias]],Companhias[Ano],YEAR(AB$21),Companhias[Mês],Infrações!AB$3)</f>
        <v>0</v>
      </c>
      <c r="AC23" s="9">
        <f>SUMIFS(Companhias[Notificações],Companhias[Descumprimento],Tabela9[[#This Row],[Descumprimento - Regulamento de Emissores - Companhias]],Companhias[Ano],YEAR(AC$21),Companhias[Mês],Infrações!AC$3)</f>
        <v>0</v>
      </c>
      <c r="AD23" s="9">
        <f>SUMIFS(Companhias[Notificações],Companhias[Descumprimento],Tabela9[[#This Row],[Descumprimento - Regulamento de Emissores - Companhias]],Companhias[Ano],YEAR(AD$21),Companhias[Mês],Infrações!AD$3)</f>
        <v>0</v>
      </c>
      <c r="AE23" s="9">
        <f>SUMIFS(Companhias[Notificações],Companhias[Descumprimento],Tabela9[[#This Row],[Descumprimento - Regulamento de Emissores - Companhias]],Companhias[Ano],YEAR(AE$21),Companhias[Mês],Infrações!AE$3)</f>
        <v>0</v>
      </c>
      <c r="AF23" s="9">
        <f>SUMIFS(Companhias[Notificações],Companhias[Descumprimento],Tabela9[[#This Row],[Descumprimento - Regulamento de Emissores - Companhias]],Companhias[Ano],YEAR(AF$21),Companhias[Mês],Infrações!AF$3)</f>
        <v>0</v>
      </c>
      <c r="AG23" s="9">
        <f>SUMIFS(Companhias[Notificações],Companhias[Descumprimento],Tabela9[[#This Row],[Descumprimento - Regulamento de Emissores - Companhias]],Companhias[Ano],YEAR(AG$21),Companhias[Mês],Infrações!AG$3)</f>
        <v>0</v>
      </c>
      <c r="AH23" s="9">
        <f>SUMIFS(Companhias[Notificações],Companhias[Descumprimento],Tabela9[[#This Row],[Descumprimento - Regulamento de Emissores - Companhias]],Companhias[Ano],YEAR(AH$21),Companhias[Mês],Infrações!AH$3)</f>
        <v>0</v>
      </c>
      <c r="AI23" s="9">
        <f>SUMIFS(Companhias[Notificações],Companhias[Descumprimento],Tabela9[[#This Row],[Descumprimento - Regulamento de Emissores - Companhias]],Companhias[Ano],YEAR(AI$21),Companhias[Mês],Infrações!AI$3)</f>
        <v>0</v>
      </c>
      <c r="AJ23" s="9">
        <f>SUMIFS(Companhias[Notificações],Companhias[Descumprimento],Tabela9[[#This Row],[Descumprimento - Regulamento de Emissores - Companhias]],Companhias[Ano],YEAR(AJ$21),Companhias[Mês],Infrações!AJ$3)</f>
        <v>0</v>
      </c>
      <c r="AK23" s="9">
        <f>SUMIFS(Companhias[Notificações],Companhias[Descumprimento],Tabela9[[#This Row],[Descumprimento - Regulamento de Emissores - Companhias]],Companhias[Ano],YEAR(AK$21),Companhias[Mês],Infrações!AK$3)</f>
        <v>0</v>
      </c>
      <c r="AL23" s="9">
        <f>SUMIFS(Companhias[Notificações],Companhias[Descumprimento],Tabela9[[#This Row],[Descumprimento - Regulamento de Emissores - Companhias]],Companhias[Ano],YEAR(AL$21),Companhias[Mês],Infrações!AL$3)</f>
        <v>0</v>
      </c>
      <c r="AM23" s="9">
        <f>SUMIFS(Companhias[Notificações],Companhias[Descumprimento],Tabela9[[#This Row],[Descumprimento - Regulamento de Emissores - Companhias]],Companhias[Ano],YEAR(AM$21),Companhias[Mês],Infrações!AM$3)</f>
        <v>0</v>
      </c>
      <c r="AN23" s="9">
        <f>SUMIFS(Companhias[Notificações],Companhias[Descumprimento],Tabela9[[#This Row],[Descumprimento - Regulamento de Emissores - Companhias]],Companhias[Ano],YEAR(AN$21),Companhias[Mês],Infrações!AN$3)</f>
        <v>0</v>
      </c>
      <c r="AO23" s="9">
        <f>SUMIFS(Companhias[Notificações],Companhias[Descumprimento],Tabela9[[#This Row],[Descumprimento - Regulamento de Emissores - Companhias]],Companhias[Ano],YEAR(AO$21),Companhias[Mês],Infrações!AO$3)</f>
        <v>0</v>
      </c>
      <c r="AP23" s="9">
        <f>SUMIFS(Companhias[Notificações],Companhias[Descumprimento],Tabela9[[#This Row],[Descumprimento - Regulamento de Emissores - Companhias]],Companhias[Ano],YEAR(AP$21),Companhias[Mês],Infrações!AP$3)</f>
        <v>0</v>
      </c>
      <c r="AQ23" s="9">
        <f>SUMIFS(Companhias[Notificações],Companhias[Descumprimento],Tabela9[[#This Row],[Descumprimento - Regulamento de Emissores - Companhias]],Companhias[Ano],YEAR(AQ$21),Companhias[Mês],Infrações!AQ$3)</f>
        <v>0</v>
      </c>
      <c r="AR23" s="9">
        <f>SUMIFS(Companhias[Notificações],Companhias[Descumprimento],Tabela9[[#This Row],[Descumprimento - Regulamento de Emissores - Companhias]],Companhias[Ano],YEAR(AR$21),Companhias[Mês],Infrações!AR$3)</f>
        <v>0</v>
      </c>
      <c r="AS23" s="9">
        <f>SUMIFS(Companhias[Notificações],Companhias[Descumprimento],Tabela9[[#This Row],[Descumprimento - Regulamento de Emissores - Companhias]],Companhias[Ano],YEAR(AS$21),Companhias[Mês],Infrações!AS$3)</f>
        <v>10</v>
      </c>
      <c r="AT23" s="9">
        <f>SUMIFS(Companhias[Notificações],Companhias[Descumprimento],Tabela9[[#This Row],[Descumprimento - Regulamento de Emissores - Companhias]],Companhias[Ano],YEAR(AT$21),Companhias[Mês],Infrações!AT$3)</f>
        <v>0</v>
      </c>
      <c r="AU23" s="9">
        <f>SUMIFS(Companhias[Notificações],Companhias[Descumprimento],Tabela9[[#This Row],[Descumprimento - Regulamento de Emissores - Companhias]],Companhias[Ano],YEAR(AU$21),Companhias[Mês],Infrações!AU$3)</f>
        <v>0</v>
      </c>
      <c r="AV23" s="9">
        <f>SUMIFS(Companhias[Notificações],Companhias[Descumprimento],Tabela9[[#This Row],[Descumprimento - Regulamento de Emissores - Companhias]],Companhias[Ano],YEAR(AV$21),Companhias[Mês],Infrações!AV$3)</f>
        <v>0</v>
      </c>
      <c r="AW23" s="9">
        <f>SUMIFS(Companhias[Notificações],Companhias[Descumprimento],Tabela9[[#This Row],[Descumprimento - Regulamento de Emissores - Companhias]],Companhias[Ano],YEAR(AW$21),Companhias[Mês],Infrações!AW$3)</f>
        <v>0</v>
      </c>
      <c r="AX23" s="9">
        <f>SUMIFS(Companhias[Notificações],Companhias[Descumprimento],Tabela9[[#This Row],[Descumprimento - Regulamento de Emissores - Companhias]],Companhias[Ano],YEAR(AX$21),Companhias[Mês],Infrações!AX$3)</f>
        <v>0</v>
      </c>
      <c r="AY23" s="9">
        <f>SUMIFS(Companhias[Notificações],Companhias[Descumprimento],Tabela9[[#This Row],[Descumprimento - Regulamento de Emissores - Companhias]],Companhias[Ano],YEAR(AY$21),Companhias[Mês],Infrações!AY$3)</f>
        <v>0</v>
      </c>
      <c r="AZ23" s="9">
        <f>SUMIFS(Companhias[Notificações],Companhias[Descumprimento],Tabela9[[#This Row],[Descumprimento - Regulamento de Emissores - Companhias]],Companhias[Ano],YEAR(AZ$21),Companhias[Mês],Infrações!AZ$3)</f>
        <v>0</v>
      </c>
    </row>
    <row r="24" spans="1:52" x14ac:dyDescent="0.25">
      <c r="A24" s="9">
        <f>SUM(Tabela9[[#This Row],[jan-13]:[dez-16]])</f>
        <v>22</v>
      </c>
      <c r="B24" s="36">
        <f t="shared" si="1"/>
        <v>4.3052837573385516E-2</v>
      </c>
      <c r="D24" s="10" t="s">
        <v>12</v>
      </c>
      <c r="E24" s="9">
        <f>SUMIFS(Companhias[Notificações],Companhias[Descumprimento],Tabela9[[#This Row],[Descumprimento - Regulamento de Emissores - Companhias]],Companhias[Ano],YEAR(E$21),Companhias[Mês],Infrações!E$3)</f>
        <v>0</v>
      </c>
      <c r="F24" s="9">
        <f>SUMIFS(Companhias[Notificações],Companhias[Descumprimento],Tabela9[[#This Row],[Descumprimento - Regulamento de Emissores - Companhias]],Companhias[Ano],YEAR(F$21),Companhias[Mês],Infrações!F$3)</f>
        <v>0</v>
      </c>
      <c r="G24" s="9">
        <f>SUMIFS(Companhias[Notificações],Companhias[Descumprimento],Tabela9[[#This Row],[Descumprimento - Regulamento de Emissores - Companhias]],Companhias[Ano],YEAR(G$21),Companhias[Mês],Infrações!G$3)</f>
        <v>0</v>
      </c>
      <c r="H24" s="9">
        <f>SUMIFS(Companhias[Notificações],Companhias[Descumprimento],Tabela9[[#This Row],[Descumprimento - Regulamento de Emissores - Companhias]],Companhias[Ano],YEAR(H$21),Companhias[Mês],Infrações!H$3)</f>
        <v>0</v>
      </c>
      <c r="I24" s="9">
        <f>SUMIFS(Companhias[Notificações],Companhias[Descumprimento],Tabela9[[#This Row],[Descumprimento - Regulamento de Emissores - Companhias]],Companhias[Ano],YEAR(I$21),Companhias[Mês],Infrações!I$3)</f>
        <v>0</v>
      </c>
      <c r="J24" s="9">
        <f>SUMIFS(Companhias[Notificações],Companhias[Descumprimento],Tabela9[[#This Row],[Descumprimento - Regulamento de Emissores - Companhias]],Companhias[Ano],YEAR(J$21),Companhias[Mês],Infrações!J$3)</f>
        <v>0</v>
      </c>
      <c r="K24" s="9">
        <f>SUMIFS(Companhias[Notificações],Companhias[Descumprimento],Tabela9[[#This Row],[Descumprimento - Regulamento de Emissores - Companhias]],Companhias[Ano],YEAR(K$21),Companhias[Mês],Infrações!K$3)</f>
        <v>0</v>
      </c>
      <c r="L24" s="9">
        <f>SUMIFS(Companhias[Notificações],Companhias[Descumprimento],Tabela9[[#This Row],[Descumprimento - Regulamento de Emissores - Companhias]],Companhias[Ano],YEAR(L$21),Companhias[Mês],Infrações!L$3)</f>
        <v>0</v>
      </c>
      <c r="M24" s="9">
        <f>SUMIFS(Companhias[Notificações],Companhias[Descumprimento],Tabela9[[#This Row],[Descumprimento - Regulamento de Emissores - Companhias]],Companhias[Ano],YEAR(M$21),Companhias[Mês],Infrações!M$3)</f>
        <v>0</v>
      </c>
      <c r="N24" s="9">
        <f>SUMIFS(Companhias[Notificações],Companhias[Descumprimento],Tabela9[[#This Row],[Descumprimento - Regulamento de Emissores - Companhias]],Companhias[Ano],YEAR(N$21),Companhias[Mês],Infrações!N$3)</f>
        <v>0</v>
      </c>
      <c r="O24" s="9">
        <f>SUMIFS(Companhias[Notificações],Companhias[Descumprimento],Tabela9[[#This Row],[Descumprimento - Regulamento de Emissores - Companhias]],Companhias[Ano],YEAR(O$21),Companhias[Mês],Infrações!O$3)</f>
        <v>0</v>
      </c>
      <c r="P24" s="9">
        <f>SUMIFS(Companhias[Notificações],Companhias[Descumprimento],Tabela9[[#This Row],[Descumprimento - Regulamento de Emissores - Companhias]],Companhias[Ano],YEAR(P$21),Companhias[Mês],Infrações!P$3)</f>
        <v>0</v>
      </c>
      <c r="Q24" s="9">
        <f>SUMIFS(Companhias[Notificações],Companhias[Descumprimento],Tabela9[[#This Row],[Descumprimento - Regulamento de Emissores - Companhias]],Companhias[Ano],YEAR(Q$21),Companhias[Mês],Infrações!Q$3)</f>
        <v>0</v>
      </c>
      <c r="R24" s="9">
        <f>SUMIFS(Companhias[Notificações],Companhias[Descumprimento],Tabela9[[#This Row],[Descumprimento - Regulamento de Emissores - Companhias]],Companhias[Ano],YEAR(R$21),Companhias[Mês],Infrações!R$3)</f>
        <v>0</v>
      </c>
      <c r="S24" s="9">
        <f>SUMIFS(Companhias[Notificações],Companhias[Descumprimento],Tabela9[[#This Row],[Descumprimento - Regulamento de Emissores - Companhias]],Companhias[Ano],YEAR(S$21),Companhias[Mês],Infrações!S$3)</f>
        <v>0</v>
      </c>
      <c r="T24" s="9">
        <f>SUMIFS(Companhias[Notificações],Companhias[Descumprimento],Tabela9[[#This Row],[Descumprimento - Regulamento de Emissores - Companhias]],Companhias[Ano],YEAR(T$21),Companhias[Mês],Infrações!T$3)</f>
        <v>0</v>
      </c>
      <c r="U24" s="9">
        <f>SUMIFS(Companhias[Notificações],Companhias[Descumprimento],Tabela9[[#This Row],[Descumprimento - Regulamento de Emissores - Companhias]],Companhias[Ano],YEAR(U$21),Companhias[Mês],Infrações!U$3)</f>
        <v>0</v>
      </c>
      <c r="V24" s="9">
        <f>SUMIFS(Companhias[Notificações],Companhias[Descumprimento],Tabela9[[#This Row],[Descumprimento - Regulamento de Emissores - Companhias]],Companhias[Ano],YEAR(V$21),Companhias[Mês],Infrações!V$3)</f>
        <v>0</v>
      </c>
      <c r="W24" s="9">
        <f>SUMIFS(Companhias[Notificações],Companhias[Descumprimento],Tabela9[[#This Row],[Descumprimento - Regulamento de Emissores - Companhias]],Companhias[Ano],YEAR(W$21),Companhias[Mês],Infrações!W$3)</f>
        <v>0</v>
      </c>
      <c r="X24" s="9">
        <f>SUMIFS(Companhias[Notificações],Companhias[Descumprimento],Tabela9[[#This Row],[Descumprimento - Regulamento de Emissores - Companhias]],Companhias[Ano],YEAR(X$21),Companhias[Mês],Infrações!X$3)</f>
        <v>0</v>
      </c>
      <c r="Y24" s="9">
        <f>SUMIFS(Companhias[Notificações],Companhias[Descumprimento],Tabela9[[#This Row],[Descumprimento - Regulamento de Emissores - Companhias]],Companhias[Ano],YEAR(Y$21),Companhias[Mês],Infrações!Y$3)</f>
        <v>0</v>
      </c>
      <c r="Z24" s="9">
        <f>SUMIFS(Companhias[Notificações],Companhias[Descumprimento],Tabela9[[#This Row],[Descumprimento - Regulamento de Emissores - Companhias]],Companhias[Ano],YEAR(Z$21),Companhias[Mês],Infrações!Z$3)</f>
        <v>0</v>
      </c>
      <c r="AA24" s="9">
        <f>SUMIFS(Companhias[Notificações],Companhias[Descumprimento],Tabela9[[#This Row],[Descumprimento - Regulamento de Emissores - Companhias]],Companhias[Ano],YEAR(AA$21),Companhias[Mês],Infrações!AA$3)</f>
        <v>0</v>
      </c>
      <c r="AB24" s="9">
        <f>SUMIFS(Companhias[Notificações],Companhias[Descumprimento],Tabela9[[#This Row],[Descumprimento - Regulamento de Emissores - Companhias]],Companhias[Ano],YEAR(AB$21),Companhias[Mês],Infrações!AB$3)</f>
        <v>0</v>
      </c>
      <c r="AC24" s="9">
        <f>SUMIFS(Companhias[Notificações],Companhias[Descumprimento],Tabela9[[#This Row],[Descumprimento - Regulamento de Emissores - Companhias]],Companhias[Ano],YEAR(AC$21),Companhias[Mês],Infrações!AC$3)</f>
        <v>0</v>
      </c>
      <c r="AD24" s="9">
        <f>SUMIFS(Companhias[Notificações],Companhias[Descumprimento],Tabela9[[#This Row],[Descumprimento - Regulamento de Emissores - Companhias]],Companhias[Ano],YEAR(AD$21),Companhias[Mês],Infrações!AD$3)</f>
        <v>0</v>
      </c>
      <c r="AE24" s="9">
        <f>SUMIFS(Companhias[Notificações],Companhias[Descumprimento],Tabela9[[#This Row],[Descumprimento - Regulamento de Emissores - Companhias]],Companhias[Ano],YEAR(AE$21),Companhias[Mês],Infrações!AE$3)</f>
        <v>0</v>
      </c>
      <c r="AF24" s="9">
        <f>SUMIFS(Companhias[Notificações],Companhias[Descumprimento],Tabela9[[#This Row],[Descumprimento - Regulamento de Emissores - Companhias]],Companhias[Ano],YEAR(AF$21),Companhias[Mês],Infrações!AF$3)</f>
        <v>0</v>
      </c>
      <c r="AG24" s="9">
        <f>SUMIFS(Companhias[Notificações],Companhias[Descumprimento],Tabela9[[#This Row],[Descumprimento - Regulamento de Emissores - Companhias]],Companhias[Ano],YEAR(AG$21),Companhias[Mês],Infrações!AG$3)</f>
        <v>0</v>
      </c>
      <c r="AH24" s="9">
        <f>SUMIFS(Companhias[Notificações],Companhias[Descumprimento],Tabela9[[#This Row],[Descumprimento - Regulamento de Emissores - Companhias]],Companhias[Ano],YEAR(AH$21),Companhias[Mês],Infrações!AH$3)</f>
        <v>0</v>
      </c>
      <c r="AI24" s="9">
        <f>SUMIFS(Companhias[Notificações],Companhias[Descumprimento],Tabela9[[#This Row],[Descumprimento - Regulamento de Emissores - Companhias]],Companhias[Ano],YEAR(AI$21),Companhias[Mês],Infrações!AI$3)</f>
        <v>0</v>
      </c>
      <c r="AJ24" s="9">
        <f>SUMIFS(Companhias[Notificações],Companhias[Descumprimento],Tabela9[[#This Row],[Descumprimento - Regulamento de Emissores - Companhias]],Companhias[Ano],YEAR(AJ$21),Companhias[Mês],Infrações!AJ$3)</f>
        <v>0</v>
      </c>
      <c r="AK24" s="9">
        <f>SUMIFS(Companhias[Notificações],Companhias[Descumprimento],Tabela9[[#This Row],[Descumprimento - Regulamento de Emissores - Companhias]],Companhias[Ano],YEAR(AK$21),Companhias[Mês],Infrações!AK$3)</f>
        <v>0</v>
      </c>
      <c r="AL24" s="9">
        <f>SUMIFS(Companhias[Notificações],Companhias[Descumprimento],Tabela9[[#This Row],[Descumprimento - Regulamento de Emissores - Companhias]],Companhias[Ano],YEAR(AL$21),Companhias[Mês],Infrações!AL$3)</f>
        <v>0</v>
      </c>
      <c r="AM24" s="9">
        <f>SUMIFS(Companhias[Notificações],Companhias[Descumprimento],Tabela9[[#This Row],[Descumprimento - Regulamento de Emissores - Companhias]],Companhias[Ano],YEAR(AM$21),Companhias[Mês],Infrações!AM$3)</f>
        <v>0</v>
      </c>
      <c r="AN24" s="9">
        <f>SUMIFS(Companhias[Notificações],Companhias[Descumprimento],Tabela9[[#This Row],[Descumprimento - Regulamento de Emissores - Companhias]],Companhias[Ano],YEAR(AN$21),Companhias[Mês],Infrações!AN$3)</f>
        <v>0</v>
      </c>
      <c r="AO24" s="9">
        <f>SUMIFS(Companhias[Notificações],Companhias[Descumprimento],Tabela9[[#This Row],[Descumprimento - Regulamento de Emissores - Companhias]],Companhias[Ano],YEAR(AO$21),Companhias[Mês],Infrações!AO$3)</f>
        <v>0</v>
      </c>
      <c r="AP24" s="9">
        <f>SUMIFS(Companhias[Notificações],Companhias[Descumprimento],Tabela9[[#This Row],[Descumprimento - Regulamento de Emissores - Companhias]],Companhias[Ano],YEAR(AP$21),Companhias[Mês],Infrações!AP$3)</f>
        <v>0</v>
      </c>
      <c r="AQ24" s="9">
        <f>SUMIFS(Companhias[Notificações],Companhias[Descumprimento],Tabela9[[#This Row],[Descumprimento - Regulamento de Emissores - Companhias]],Companhias[Ano],YEAR(AQ$21),Companhias[Mês],Infrações!AQ$3)</f>
        <v>0</v>
      </c>
      <c r="AR24" s="9">
        <f>SUMIFS(Companhias[Notificações],Companhias[Descumprimento],Tabela9[[#This Row],[Descumprimento - Regulamento de Emissores - Companhias]],Companhias[Ano],YEAR(AR$21),Companhias[Mês],Infrações!AR$3)</f>
        <v>1</v>
      </c>
      <c r="AS24" s="9">
        <f>SUMIFS(Companhias[Notificações],Companhias[Descumprimento],Tabela9[[#This Row],[Descumprimento - Regulamento de Emissores - Companhias]],Companhias[Ano],YEAR(AS$21),Companhias[Mês],Infrações!AS$3)</f>
        <v>19</v>
      </c>
      <c r="AT24" s="9">
        <f>SUMIFS(Companhias[Notificações],Companhias[Descumprimento],Tabela9[[#This Row],[Descumprimento - Regulamento de Emissores - Companhias]],Companhias[Ano],YEAR(AT$21),Companhias[Mês],Infrações!AT$3)</f>
        <v>0</v>
      </c>
      <c r="AU24" s="9">
        <f>SUMIFS(Companhias[Notificações],Companhias[Descumprimento],Tabela9[[#This Row],[Descumprimento - Regulamento de Emissores - Companhias]],Companhias[Ano],YEAR(AU$21),Companhias[Mês],Infrações!AU$3)</f>
        <v>0</v>
      </c>
      <c r="AV24" s="9">
        <f>SUMIFS(Companhias[Notificações],Companhias[Descumprimento],Tabela9[[#This Row],[Descumprimento - Regulamento de Emissores - Companhias]],Companhias[Ano],YEAR(AV$21),Companhias[Mês],Infrações!AV$3)</f>
        <v>0</v>
      </c>
      <c r="AW24" s="9">
        <f>SUMIFS(Companhias[Notificações],Companhias[Descumprimento],Tabela9[[#This Row],[Descumprimento - Regulamento de Emissores - Companhias]],Companhias[Ano],YEAR(AW$21),Companhias[Mês],Infrações!AW$3)</f>
        <v>0</v>
      </c>
      <c r="AX24" s="9">
        <f>SUMIFS(Companhias[Notificações],Companhias[Descumprimento],Tabela9[[#This Row],[Descumprimento - Regulamento de Emissores - Companhias]],Companhias[Ano],YEAR(AX$21),Companhias[Mês],Infrações!AX$3)</f>
        <v>2</v>
      </c>
      <c r="AY24" s="9">
        <f>SUMIFS(Companhias[Notificações],Companhias[Descumprimento],Tabela9[[#This Row],[Descumprimento - Regulamento de Emissores - Companhias]],Companhias[Ano],YEAR(AY$21),Companhias[Mês],Infrações!AY$3)</f>
        <v>0</v>
      </c>
      <c r="AZ24" s="9">
        <f>SUMIFS(Companhias[Notificações],Companhias[Descumprimento],Tabela9[[#This Row],[Descumprimento - Regulamento de Emissores - Companhias]],Companhias[Ano],YEAR(AZ$21),Companhias[Mês],Infrações!AZ$3)</f>
        <v>0</v>
      </c>
    </row>
    <row r="25" spans="1:52" x14ac:dyDescent="0.25">
      <c r="A25" s="9">
        <f>SUM(Tabela9[[#This Row],[jan-13]:[dez-16]])</f>
        <v>5</v>
      </c>
      <c r="B25" s="36">
        <f t="shared" si="1"/>
        <v>9.7847358121330719E-3</v>
      </c>
      <c r="D25" s="10" t="s">
        <v>13</v>
      </c>
      <c r="E25" s="9">
        <f>SUMIFS(Companhias[Notificações],Companhias[Descumprimento],Tabela9[[#This Row],[Descumprimento - Regulamento de Emissores - Companhias]],Companhias[Ano],YEAR(E$21),Companhias[Mês],Infrações!E$3)</f>
        <v>0</v>
      </c>
      <c r="F25" s="9">
        <f>SUMIFS(Companhias[Notificações],Companhias[Descumprimento],Tabela9[[#This Row],[Descumprimento - Regulamento de Emissores - Companhias]],Companhias[Ano],YEAR(F$21),Companhias[Mês],Infrações!F$3)</f>
        <v>0</v>
      </c>
      <c r="G25" s="9">
        <f>SUMIFS(Companhias[Notificações],Companhias[Descumprimento],Tabela9[[#This Row],[Descumprimento - Regulamento de Emissores - Companhias]],Companhias[Ano],YEAR(G$21),Companhias[Mês],Infrações!G$3)</f>
        <v>0</v>
      </c>
      <c r="H25" s="9">
        <f>SUMIFS(Companhias[Notificações],Companhias[Descumprimento],Tabela9[[#This Row],[Descumprimento - Regulamento de Emissores - Companhias]],Companhias[Ano],YEAR(H$21),Companhias[Mês],Infrações!H$3)</f>
        <v>0</v>
      </c>
      <c r="I25" s="9">
        <f>SUMIFS(Companhias[Notificações],Companhias[Descumprimento],Tabela9[[#This Row],[Descumprimento - Regulamento de Emissores - Companhias]],Companhias[Ano],YEAR(I$21),Companhias[Mês],Infrações!I$3)</f>
        <v>0</v>
      </c>
      <c r="J25" s="9">
        <f>SUMIFS(Companhias[Notificações],Companhias[Descumprimento],Tabela9[[#This Row],[Descumprimento - Regulamento de Emissores - Companhias]],Companhias[Ano],YEAR(J$21),Companhias[Mês],Infrações!J$3)</f>
        <v>0</v>
      </c>
      <c r="K25" s="9">
        <f>SUMIFS(Companhias[Notificações],Companhias[Descumprimento],Tabela9[[#This Row],[Descumprimento - Regulamento de Emissores - Companhias]],Companhias[Ano],YEAR(K$21),Companhias[Mês],Infrações!K$3)</f>
        <v>0</v>
      </c>
      <c r="L25" s="9">
        <f>SUMIFS(Companhias[Notificações],Companhias[Descumprimento],Tabela9[[#This Row],[Descumprimento - Regulamento de Emissores - Companhias]],Companhias[Ano],YEAR(L$21),Companhias[Mês],Infrações!L$3)</f>
        <v>0</v>
      </c>
      <c r="M25" s="9">
        <f>SUMIFS(Companhias[Notificações],Companhias[Descumprimento],Tabela9[[#This Row],[Descumprimento - Regulamento de Emissores - Companhias]],Companhias[Ano],YEAR(M$21),Companhias[Mês],Infrações!M$3)</f>
        <v>0</v>
      </c>
      <c r="N25" s="9">
        <f>SUMIFS(Companhias[Notificações],Companhias[Descumprimento],Tabela9[[#This Row],[Descumprimento - Regulamento de Emissores - Companhias]],Companhias[Ano],YEAR(N$21),Companhias[Mês],Infrações!N$3)</f>
        <v>0</v>
      </c>
      <c r="O25" s="9">
        <f>SUMIFS(Companhias[Notificações],Companhias[Descumprimento],Tabela9[[#This Row],[Descumprimento - Regulamento de Emissores - Companhias]],Companhias[Ano],YEAR(O$21),Companhias[Mês],Infrações!O$3)</f>
        <v>0</v>
      </c>
      <c r="P25" s="9">
        <f>SUMIFS(Companhias[Notificações],Companhias[Descumprimento],Tabela9[[#This Row],[Descumprimento - Regulamento de Emissores - Companhias]],Companhias[Ano],YEAR(P$21),Companhias[Mês],Infrações!P$3)</f>
        <v>0</v>
      </c>
      <c r="Q25" s="9">
        <f>SUMIFS(Companhias[Notificações],Companhias[Descumprimento],Tabela9[[#This Row],[Descumprimento - Regulamento de Emissores - Companhias]],Companhias[Ano],YEAR(Q$21),Companhias[Mês],Infrações!Q$3)</f>
        <v>0</v>
      </c>
      <c r="R25" s="9">
        <f>SUMIFS(Companhias[Notificações],Companhias[Descumprimento],Tabela9[[#This Row],[Descumprimento - Regulamento de Emissores - Companhias]],Companhias[Ano],YEAR(R$21),Companhias[Mês],Infrações!R$3)</f>
        <v>0</v>
      </c>
      <c r="S25" s="9">
        <f>SUMIFS(Companhias[Notificações],Companhias[Descumprimento],Tabela9[[#This Row],[Descumprimento - Regulamento de Emissores - Companhias]],Companhias[Ano],YEAR(S$21),Companhias[Mês],Infrações!S$3)</f>
        <v>0</v>
      </c>
      <c r="T25" s="9">
        <f>SUMIFS(Companhias[Notificações],Companhias[Descumprimento],Tabela9[[#This Row],[Descumprimento - Regulamento de Emissores - Companhias]],Companhias[Ano],YEAR(T$21),Companhias[Mês],Infrações!T$3)</f>
        <v>0</v>
      </c>
      <c r="U25" s="9">
        <f>SUMIFS(Companhias[Notificações],Companhias[Descumprimento],Tabela9[[#This Row],[Descumprimento - Regulamento de Emissores - Companhias]],Companhias[Ano],YEAR(U$21),Companhias[Mês],Infrações!U$3)</f>
        <v>0</v>
      </c>
      <c r="V25" s="9">
        <f>SUMIFS(Companhias[Notificações],Companhias[Descumprimento],Tabela9[[#This Row],[Descumprimento - Regulamento de Emissores - Companhias]],Companhias[Ano],YEAR(V$21),Companhias[Mês],Infrações!V$3)</f>
        <v>0</v>
      </c>
      <c r="W25" s="9">
        <f>SUMIFS(Companhias[Notificações],Companhias[Descumprimento],Tabela9[[#This Row],[Descumprimento - Regulamento de Emissores - Companhias]],Companhias[Ano],YEAR(W$21),Companhias[Mês],Infrações!W$3)</f>
        <v>0</v>
      </c>
      <c r="X25" s="9">
        <f>SUMIFS(Companhias[Notificações],Companhias[Descumprimento],Tabela9[[#This Row],[Descumprimento - Regulamento de Emissores - Companhias]],Companhias[Ano],YEAR(X$21),Companhias[Mês],Infrações!X$3)</f>
        <v>0</v>
      </c>
      <c r="Y25" s="9">
        <f>SUMIFS(Companhias[Notificações],Companhias[Descumprimento],Tabela9[[#This Row],[Descumprimento - Regulamento de Emissores - Companhias]],Companhias[Ano],YEAR(Y$21),Companhias[Mês],Infrações!Y$3)</f>
        <v>0</v>
      </c>
      <c r="Z25" s="9">
        <f>SUMIFS(Companhias[Notificações],Companhias[Descumprimento],Tabela9[[#This Row],[Descumprimento - Regulamento de Emissores - Companhias]],Companhias[Ano],YEAR(Z$21),Companhias[Mês],Infrações!Z$3)</f>
        <v>0</v>
      </c>
      <c r="AA25" s="9">
        <f>SUMIFS(Companhias[Notificações],Companhias[Descumprimento],Tabela9[[#This Row],[Descumprimento - Regulamento de Emissores - Companhias]],Companhias[Ano],YEAR(AA$21),Companhias[Mês],Infrações!AA$3)</f>
        <v>0</v>
      </c>
      <c r="AB25" s="9">
        <f>SUMIFS(Companhias[Notificações],Companhias[Descumprimento],Tabela9[[#This Row],[Descumprimento - Regulamento de Emissores - Companhias]],Companhias[Ano],YEAR(AB$21),Companhias[Mês],Infrações!AB$3)</f>
        <v>0</v>
      </c>
      <c r="AC25" s="9">
        <f>SUMIFS(Companhias[Notificações],Companhias[Descumprimento],Tabela9[[#This Row],[Descumprimento - Regulamento de Emissores - Companhias]],Companhias[Ano],YEAR(AC$21),Companhias[Mês],Infrações!AC$3)</f>
        <v>0</v>
      </c>
      <c r="AD25" s="9">
        <f>SUMIFS(Companhias[Notificações],Companhias[Descumprimento],Tabela9[[#This Row],[Descumprimento - Regulamento de Emissores - Companhias]],Companhias[Ano],YEAR(AD$21),Companhias[Mês],Infrações!AD$3)</f>
        <v>0</v>
      </c>
      <c r="AE25" s="9">
        <f>SUMIFS(Companhias[Notificações],Companhias[Descumprimento],Tabela9[[#This Row],[Descumprimento - Regulamento de Emissores - Companhias]],Companhias[Ano],YEAR(AE$21),Companhias[Mês],Infrações!AE$3)</f>
        <v>0</v>
      </c>
      <c r="AF25" s="9">
        <f>SUMIFS(Companhias[Notificações],Companhias[Descumprimento],Tabela9[[#This Row],[Descumprimento - Regulamento de Emissores - Companhias]],Companhias[Ano],YEAR(AF$21),Companhias[Mês],Infrações!AF$3)</f>
        <v>0</v>
      </c>
      <c r="AG25" s="9">
        <f>SUMIFS(Companhias[Notificações],Companhias[Descumprimento],Tabela9[[#This Row],[Descumprimento - Regulamento de Emissores - Companhias]],Companhias[Ano],YEAR(AG$21),Companhias[Mês],Infrações!AG$3)</f>
        <v>0</v>
      </c>
      <c r="AH25" s="9">
        <f>SUMIFS(Companhias[Notificações],Companhias[Descumprimento],Tabela9[[#This Row],[Descumprimento - Regulamento de Emissores - Companhias]],Companhias[Ano],YEAR(AH$21),Companhias[Mês],Infrações!AH$3)</f>
        <v>0</v>
      </c>
      <c r="AI25" s="9">
        <f>SUMIFS(Companhias[Notificações],Companhias[Descumprimento],Tabela9[[#This Row],[Descumprimento - Regulamento de Emissores - Companhias]],Companhias[Ano],YEAR(AI$21),Companhias[Mês],Infrações!AI$3)</f>
        <v>0</v>
      </c>
      <c r="AJ25" s="9">
        <f>SUMIFS(Companhias[Notificações],Companhias[Descumprimento],Tabela9[[#This Row],[Descumprimento - Regulamento de Emissores - Companhias]],Companhias[Ano],YEAR(AJ$21),Companhias[Mês],Infrações!AJ$3)</f>
        <v>0</v>
      </c>
      <c r="AK25" s="9">
        <f>SUMIFS(Companhias[Notificações],Companhias[Descumprimento],Tabela9[[#This Row],[Descumprimento - Regulamento de Emissores - Companhias]],Companhias[Ano],YEAR(AK$21),Companhias[Mês],Infrações!AK$3)</f>
        <v>0</v>
      </c>
      <c r="AL25" s="9">
        <f>SUMIFS(Companhias[Notificações],Companhias[Descumprimento],Tabela9[[#This Row],[Descumprimento - Regulamento de Emissores - Companhias]],Companhias[Ano],YEAR(AL$21),Companhias[Mês],Infrações!AL$3)</f>
        <v>0</v>
      </c>
      <c r="AM25" s="9">
        <f>SUMIFS(Companhias[Notificações],Companhias[Descumprimento],Tabela9[[#This Row],[Descumprimento - Regulamento de Emissores - Companhias]],Companhias[Ano],YEAR(AM$21),Companhias[Mês],Infrações!AM$3)</f>
        <v>0</v>
      </c>
      <c r="AN25" s="9">
        <f>SUMIFS(Companhias[Notificações],Companhias[Descumprimento],Tabela9[[#This Row],[Descumprimento - Regulamento de Emissores - Companhias]],Companhias[Ano],YEAR(AN$21),Companhias[Mês],Infrações!AN$3)</f>
        <v>0</v>
      </c>
      <c r="AO25" s="9">
        <f>SUMIFS(Companhias[Notificações],Companhias[Descumprimento],Tabela9[[#This Row],[Descumprimento - Regulamento de Emissores - Companhias]],Companhias[Ano],YEAR(AO$21),Companhias[Mês],Infrações!AO$3)</f>
        <v>0</v>
      </c>
      <c r="AP25" s="9">
        <f>SUMIFS(Companhias[Notificações],Companhias[Descumprimento],Tabela9[[#This Row],[Descumprimento - Regulamento de Emissores - Companhias]],Companhias[Ano],YEAR(AP$21),Companhias[Mês],Infrações!AP$3)</f>
        <v>0</v>
      </c>
      <c r="AQ25" s="9">
        <f>SUMIFS(Companhias[Notificações],Companhias[Descumprimento],Tabela9[[#This Row],[Descumprimento - Regulamento de Emissores - Companhias]],Companhias[Ano],YEAR(AQ$21),Companhias[Mês],Infrações!AQ$3)</f>
        <v>0</v>
      </c>
      <c r="AR25" s="9">
        <f>SUMIFS(Companhias[Notificações],Companhias[Descumprimento],Tabela9[[#This Row],[Descumprimento - Regulamento de Emissores - Companhias]],Companhias[Ano],YEAR(AR$21),Companhias[Mês],Infrações!AR$3)</f>
        <v>5</v>
      </c>
      <c r="AS25" s="9">
        <f>SUMIFS(Companhias[Notificações],Companhias[Descumprimento],Tabela9[[#This Row],[Descumprimento - Regulamento de Emissores - Companhias]],Companhias[Ano],YEAR(AS$21),Companhias[Mês],Infrações!AS$3)</f>
        <v>0</v>
      </c>
      <c r="AT25" s="9">
        <f>SUMIFS(Companhias[Notificações],Companhias[Descumprimento],Tabela9[[#This Row],[Descumprimento - Regulamento de Emissores - Companhias]],Companhias[Ano],YEAR(AT$21),Companhias[Mês],Infrações!AT$3)</f>
        <v>0</v>
      </c>
      <c r="AU25" s="9">
        <f>SUMIFS(Companhias[Notificações],Companhias[Descumprimento],Tabela9[[#This Row],[Descumprimento - Regulamento de Emissores - Companhias]],Companhias[Ano],YEAR(AU$21),Companhias[Mês],Infrações!AU$3)</f>
        <v>0</v>
      </c>
      <c r="AV25" s="9">
        <f>SUMIFS(Companhias[Notificações],Companhias[Descumprimento],Tabela9[[#This Row],[Descumprimento - Regulamento de Emissores - Companhias]],Companhias[Ano],YEAR(AV$21),Companhias[Mês],Infrações!AV$3)</f>
        <v>0</v>
      </c>
      <c r="AW25" s="9">
        <f>SUMIFS(Companhias[Notificações],Companhias[Descumprimento],Tabela9[[#This Row],[Descumprimento - Regulamento de Emissores - Companhias]],Companhias[Ano],YEAR(AW$21),Companhias[Mês],Infrações!AW$3)</f>
        <v>0</v>
      </c>
      <c r="AX25" s="9">
        <f>SUMIFS(Companhias[Notificações],Companhias[Descumprimento],Tabela9[[#This Row],[Descumprimento - Regulamento de Emissores - Companhias]],Companhias[Ano],YEAR(AX$21),Companhias[Mês],Infrações!AX$3)</f>
        <v>0</v>
      </c>
      <c r="AY25" s="9">
        <f>SUMIFS(Companhias[Notificações],Companhias[Descumprimento],Tabela9[[#This Row],[Descumprimento - Regulamento de Emissores - Companhias]],Companhias[Ano],YEAR(AY$21),Companhias[Mês],Infrações!AY$3)</f>
        <v>0</v>
      </c>
      <c r="AZ25" s="9">
        <f>SUMIFS(Companhias[Notificações],Companhias[Descumprimento],Tabela9[[#This Row],[Descumprimento - Regulamento de Emissores - Companhias]],Companhias[Ano],YEAR(AZ$21),Companhias[Mês],Infrações!AZ$3)</f>
        <v>0</v>
      </c>
    </row>
    <row r="26" spans="1:52" x14ac:dyDescent="0.25">
      <c r="A26" s="9">
        <f>SUM(Tabela9[[#This Row],[jan-13]:[dez-16]])</f>
        <v>19</v>
      </c>
      <c r="B26" s="36">
        <f t="shared" si="1"/>
        <v>3.7181996086105673E-2</v>
      </c>
      <c r="D26" s="10" t="s">
        <v>10</v>
      </c>
      <c r="E26" s="9">
        <f>SUMIFS(Companhias[Notificações],Companhias[Descumprimento],Tabela9[[#This Row],[Descumprimento - Regulamento de Emissores - Companhias]],Companhias[Ano],YEAR(E$21),Companhias[Mês],Infrações!E$3)</f>
        <v>0</v>
      </c>
      <c r="F26" s="9">
        <f>SUMIFS(Companhias[Notificações],Companhias[Descumprimento],Tabela9[[#This Row],[Descumprimento - Regulamento de Emissores - Companhias]],Companhias[Ano],YEAR(F$21),Companhias[Mês],Infrações!F$3)</f>
        <v>0</v>
      </c>
      <c r="G26" s="9">
        <f>SUMIFS(Companhias[Notificações],Companhias[Descumprimento],Tabela9[[#This Row],[Descumprimento - Regulamento de Emissores - Companhias]],Companhias[Ano],YEAR(G$21),Companhias[Mês],Infrações!G$3)</f>
        <v>0</v>
      </c>
      <c r="H26" s="9">
        <f>SUMIFS(Companhias[Notificações],Companhias[Descumprimento],Tabela9[[#This Row],[Descumprimento - Regulamento de Emissores - Companhias]],Companhias[Ano],YEAR(H$21),Companhias[Mês],Infrações!H$3)</f>
        <v>0</v>
      </c>
      <c r="I26" s="9">
        <f>SUMIFS(Companhias[Notificações],Companhias[Descumprimento],Tabela9[[#This Row],[Descumprimento - Regulamento de Emissores - Companhias]],Companhias[Ano],YEAR(I$21),Companhias[Mês],Infrações!I$3)</f>
        <v>0</v>
      </c>
      <c r="J26" s="9">
        <f>SUMIFS(Companhias[Notificações],Companhias[Descumprimento],Tabela9[[#This Row],[Descumprimento - Regulamento de Emissores - Companhias]],Companhias[Ano],YEAR(J$21),Companhias[Mês],Infrações!J$3)</f>
        <v>0</v>
      </c>
      <c r="K26" s="9">
        <f>SUMIFS(Companhias[Notificações],Companhias[Descumprimento],Tabela9[[#This Row],[Descumprimento - Regulamento de Emissores - Companhias]],Companhias[Ano],YEAR(K$21),Companhias[Mês],Infrações!K$3)</f>
        <v>0</v>
      </c>
      <c r="L26" s="9">
        <f>SUMIFS(Companhias[Notificações],Companhias[Descumprimento],Tabela9[[#This Row],[Descumprimento - Regulamento de Emissores - Companhias]],Companhias[Ano],YEAR(L$21),Companhias[Mês],Infrações!L$3)</f>
        <v>0</v>
      </c>
      <c r="M26" s="9">
        <f>SUMIFS(Companhias[Notificações],Companhias[Descumprimento],Tabela9[[#This Row],[Descumprimento - Regulamento de Emissores - Companhias]],Companhias[Ano],YEAR(M$21),Companhias[Mês],Infrações!M$3)</f>
        <v>0</v>
      </c>
      <c r="N26" s="9">
        <f>SUMIFS(Companhias[Notificações],Companhias[Descumprimento],Tabela9[[#This Row],[Descumprimento - Regulamento de Emissores - Companhias]],Companhias[Ano],YEAR(N$21),Companhias[Mês],Infrações!N$3)</f>
        <v>0</v>
      </c>
      <c r="O26" s="9">
        <f>SUMIFS(Companhias[Notificações],Companhias[Descumprimento],Tabela9[[#This Row],[Descumprimento - Regulamento de Emissores - Companhias]],Companhias[Ano],YEAR(O$21),Companhias[Mês],Infrações!O$3)</f>
        <v>0</v>
      </c>
      <c r="P26" s="9">
        <f>SUMIFS(Companhias[Notificações],Companhias[Descumprimento],Tabela9[[#This Row],[Descumprimento - Regulamento de Emissores - Companhias]],Companhias[Ano],YEAR(P$21),Companhias[Mês],Infrações!P$3)</f>
        <v>0</v>
      </c>
      <c r="Q26" s="9">
        <f>SUMIFS(Companhias[Notificações],Companhias[Descumprimento],Tabela9[[#This Row],[Descumprimento - Regulamento de Emissores - Companhias]],Companhias[Ano],YEAR(Q$21),Companhias[Mês],Infrações!Q$3)</f>
        <v>0</v>
      </c>
      <c r="R26" s="9">
        <f>SUMIFS(Companhias[Notificações],Companhias[Descumprimento],Tabela9[[#This Row],[Descumprimento - Regulamento de Emissores - Companhias]],Companhias[Ano],YEAR(R$21),Companhias[Mês],Infrações!R$3)</f>
        <v>0</v>
      </c>
      <c r="S26" s="9">
        <f>SUMIFS(Companhias[Notificações],Companhias[Descumprimento],Tabela9[[#This Row],[Descumprimento - Regulamento de Emissores - Companhias]],Companhias[Ano],YEAR(S$21),Companhias[Mês],Infrações!S$3)</f>
        <v>0</v>
      </c>
      <c r="T26" s="9">
        <f>SUMIFS(Companhias[Notificações],Companhias[Descumprimento],Tabela9[[#This Row],[Descumprimento - Regulamento de Emissores - Companhias]],Companhias[Ano],YEAR(T$21),Companhias[Mês],Infrações!T$3)</f>
        <v>0</v>
      </c>
      <c r="U26" s="9">
        <f>SUMIFS(Companhias[Notificações],Companhias[Descumprimento],Tabela9[[#This Row],[Descumprimento - Regulamento de Emissores - Companhias]],Companhias[Ano],YEAR(U$21),Companhias[Mês],Infrações!U$3)</f>
        <v>0</v>
      </c>
      <c r="V26" s="9">
        <f>SUMIFS(Companhias[Notificações],Companhias[Descumprimento],Tabela9[[#This Row],[Descumprimento - Regulamento de Emissores - Companhias]],Companhias[Ano],YEAR(V$21),Companhias[Mês],Infrações!V$3)</f>
        <v>0</v>
      </c>
      <c r="W26" s="9">
        <f>SUMIFS(Companhias[Notificações],Companhias[Descumprimento],Tabela9[[#This Row],[Descumprimento - Regulamento de Emissores - Companhias]],Companhias[Ano],YEAR(W$21),Companhias[Mês],Infrações!W$3)</f>
        <v>0</v>
      </c>
      <c r="X26" s="9">
        <f>SUMIFS(Companhias[Notificações],Companhias[Descumprimento],Tabela9[[#This Row],[Descumprimento - Regulamento de Emissores - Companhias]],Companhias[Ano],YEAR(X$21),Companhias[Mês],Infrações!X$3)</f>
        <v>0</v>
      </c>
      <c r="Y26" s="9">
        <f>SUMIFS(Companhias[Notificações],Companhias[Descumprimento],Tabela9[[#This Row],[Descumprimento - Regulamento de Emissores - Companhias]],Companhias[Ano],YEAR(Y$21),Companhias[Mês],Infrações!Y$3)</f>
        <v>0</v>
      </c>
      <c r="Z26" s="9">
        <f>SUMIFS(Companhias[Notificações],Companhias[Descumprimento],Tabela9[[#This Row],[Descumprimento - Regulamento de Emissores - Companhias]],Companhias[Ano],YEAR(Z$21),Companhias[Mês],Infrações!Z$3)</f>
        <v>0</v>
      </c>
      <c r="AA26" s="9">
        <f>SUMIFS(Companhias[Notificações],Companhias[Descumprimento],Tabela9[[#This Row],[Descumprimento - Regulamento de Emissores - Companhias]],Companhias[Ano],YEAR(AA$21),Companhias[Mês],Infrações!AA$3)</f>
        <v>0</v>
      </c>
      <c r="AB26" s="9">
        <f>SUMIFS(Companhias[Notificações],Companhias[Descumprimento],Tabela9[[#This Row],[Descumprimento - Regulamento de Emissores - Companhias]],Companhias[Ano],YEAR(AB$21),Companhias[Mês],Infrações!AB$3)</f>
        <v>0</v>
      </c>
      <c r="AC26" s="9">
        <f>SUMIFS(Companhias[Notificações],Companhias[Descumprimento],Tabela9[[#This Row],[Descumprimento - Regulamento de Emissores - Companhias]],Companhias[Ano],YEAR(AC$21),Companhias[Mês],Infrações!AC$3)</f>
        <v>0</v>
      </c>
      <c r="AD26" s="9">
        <f>SUMIFS(Companhias[Notificações],Companhias[Descumprimento],Tabela9[[#This Row],[Descumprimento - Regulamento de Emissores - Companhias]],Companhias[Ano],YEAR(AD$21),Companhias[Mês],Infrações!AD$3)</f>
        <v>0</v>
      </c>
      <c r="AE26" s="9">
        <f>SUMIFS(Companhias[Notificações],Companhias[Descumprimento],Tabela9[[#This Row],[Descumprimento - Regulamento de Emissores - Companhias]],Companhias[Ano],YEAR(AE$21),Companhias[Mês],Infrações!AE$3)</f>
        <v>0</v>
      </c>
      <c r="AF26" s="9">
        <f>SUMIFS(Companhias[Notificações],Companhias[Descumprimento],Tabela9[[#This Row],[Descumprimento - Regulamento de Emissores - Companhias]],Companhias[Ano],YEAR(AF$21),Companhias[Mês],Infrações!AF$3)</f>
        <v>0</v>
      </c>
      <c r="AG26" s="9">
        <f>SUMIFS(Companhias[Notificações],Companhias[Descumprimento],Tabela9[[#This Row],[Descumprimento - Regulamento de Emissores - Companhias]],Companhias[Ano],YEAR(AG$21),Companhias[Mês],Infrações!AG$3)</f>
        <v>0</v>
      </c>
      <c r="AH26" s="9">
        <f>SUMIFS(Companhias[Notificações],Companhias[Descumprimento],Tabela9[[#This Row],[Descumprimento - Regulamento de Emissores - Companhias]],Companhias[Ano],YEAR(AH$21),Companhias[Mês],Infrações!AH$3)</f>
        <v>0</v>
      </c>
      <c r="AI26" s="9">
        <f>SUMIFS(Companhias[Notificações],Companhias[Descumprimento],Tabela9[[#This Row],[Descumprimento - Regulamento de Emissores - Companhias]],Companhias[Ano],YEAR(AI$21),Companhias[Mês],Infrações!AI$3)</f>
        <v>0</v>
      </c>
      <c r="AJ26" s="9">
        <f>SUMIFS(Companhias[Notificações],Companhias[Descumprimento],Tabela9[[#This Row],[Descumprimento - Regulamento de Emissores - Companhias]],Companhias[Ano],YEAR(AJ$21),Companhias[Mês],Infrações!AJ$3)</f>
        <v>0</v>
      </c>
      <c r="AK26" s="9">
        <f>SUMIFS(Companhias[Notificações],Companhias[Descumprimento],Tabela9[[#This Row],[Descumprimento - Regulamento de Emissores - Companhias]],Companhias[Ano],YEAR(AK$21),Companhias[Mês],Infrações!AK$3)</f>
        <v>0</v>
      </c>
      <c r="AL26" s="9">
        <f>SUMIFS(Companhias[Notificações],Companhias[Descumprimento],Tabela9[[#This Row],[Descumprimento - Regulamento de Emissores - Companhias]],Companhias[Ano],YEAR(AL$21),Companhias[Mês],Infrações!AL$3)</f>
        <v>0</v>
      </c>
      <c r="AM26" s="9">
        <f>SUMIFS(Companhias[Notificações],Companhias[Descumprimento],Tabela9[[#This Row],[Descumprimento - Regulamento de Emissores - Companhias]],Companhias[Ano],YEAR(AM$21),Companhias[Mês],Infrações!AM$3)</f>
        <v>0</v>
      </c>
      <c r="AN26" s="9">
        <f>SUMIFS(Companhias[Notificações],Companhias[Descumprimento],Tabela9[[#This Row],[Descumprimento - Regulamento de Emissores - Companhias]],Companhias[Ano],YEAR(AN$21),Companhias[Mês],Infrações!AN$3)</f>
        <v>3</v>
      </c>
      <c r="AO26" s="9">
        <f>SUMIFS(Companhias[Notificações],Companhias[Descumprimento],Tabela9[[#This Row],[Descumprimento - Regulamento de Emissores - Companhias]],Companhias[Ano],YEAR(AO$21),Companhias[Mês],Infrações!AO$3)</f>
        <v>0</v>
      </c>
      <c r="AP26" s="9">
        <f>SUMIFS(Companhias[Notificações],Companhias[Descumprimento],Tabela9[[#This Row],[Descumprimento - Regulamento de Emissores - Companhias]],Companhias[Ano],YEAR(AP$21),Companhias[Mês],Infrações!AP$3)</f>
        <v>0</v>
      </c>
      <c r="AQ26" s="9">
        <f>SUMIFS(Companhias[Notificações],Companhias[Descumprimento],Tabela9[[#This Row],[Descumprimento - Regulamento de Emissores - Companhias]],Companhias[Ano],YEAR(AQ$21),Companhias[Mês],Infrações!AQ$3)</f>
        <v>0</v>
      </c>
      <c r="AR26" s="9">
        <f>SUMIFS(Companhias[Notificações],Companhias[Descumprimento],Tabela9[[#This Row],[Descumprimento - Regulamento de Emissores - Companhias]],Companhias[Ano],YEAR(AR$21),Companhias[Mês],Infrações!AR$3)</f>
        <v>0</v>
      </c>
      <c r="AS26" s="9">
        <f>SUMIFS(Companhias[Notificações],Companhias[Descumprimento],Tabela9[[#This Row],[Descumprimento - Regulamento de Emissores - Companhias]],Companhias[Ano],YEAR(AS$21),Companhias[Mês],Infrações!AS$3)</f>
        <v>0</v>
      </c>
      <c r="AT26" s="9">
        <f>SUMIFS(Companhias[Notificações],Companhias[Descumprimento],Tabela9[[#This Row],[Descumprimento - Regulamento de Emissores - Companhias]],Companhias[Ano],YEAR(AT$21),Companhias[Mês],Infrações!AT$3)</f>
        <v>7</v>
      </c>
      <c r="AU26" s="9">
        <f>SUMIFS(Companhias[Notificações],Companhias[Descumprimento],Tabela9[[#This Row],[Descumprimento - Regulamento de Emissores - Companhias]],Companhias[Ano],YEAR(AU$21),Companhias[Mês],Infrações!AU$3)</f>
        <v>0</v>
      </c>
      <c r="AV26" s="9">
        <f>SUMIFS(Companhias[Notificações],Companhias[Descumprimento],Tabela9[[#This Row],[Descumprimento - Regulamento de Emissores - Companhias]],Companhias[Ano],YEAR(AV$21),Companhias[Mês],Infrações!AV$3)</f>
        <v>3</v>
      </c>
      <c r="AW26" s="9">
        <f>SUMIFS(Companhias[Notificações],Companhias[Descumprimento],Tabela9[[#This Row],[Descumprimento - Regulamento de Emissores - Companhias]],Companhias[Ano],YEAR(AW$21),Companhias[Mês],Infrações!AW$3)</f>
        <v>0</v>
      </c>
      <c r="AX26" s="9">
        <f>SUMIFS(Companhias[Notificações],Companhias[Descumprimento],Tabela9[[#This Row],[Descumprimento - Regulamento de Emissores - Companhias]],Companhias[Ano],YEAR(AX$21),Companhias[Mês],Infrações!AX$3)</f>
        <v>0</v>
      </c>
      <c r="AY26" s="9">
        <f>SUMIFS(Companhias[Notificações],Companhias[Descumprimento],Tabela9[[#This Row],[Descumprimento - Regulamento de Emissores - Companhias]],Companhias[Ano],YEAR(AY$21),Companhias[Mês],Infrações!AY$3)</f>
        <v>6</v>
      </c>
      <c r="AZ26" s="9">
        <f>SUMIFS(Companhias[Notificações],Companhias[Descumprimento],Tabela9[[#This Row],[Descumprimento - Regulamento de Emissores - Companhias]],Companhias[Ano],YEAR(AZ$21),Companhias[Mês],Infrações!AZ$3)</f>
        <v>0</v>
      </c>
    </row>
    <row r="27" spans="1:52" x14ac:dyDescent="0.25">
      <c r="A27" s="9">
        <f>SUM(Tabela9[[#This Row],[jan-13]:[dez-16]])</f>
        <v>3</v>
      </c>
      <c r="B27" s="36">
        <f t="shared" si="1"/>
        <v>5.8708414872798431E-3</v>
      </c>
      <c r="D27" s="10" t="s">
        <v>23</v>
      </c>
      <c r="E27" s="9">
        <f>SUMIFS(Companhias[Notificações],Companhias[Descumprimento],Tabela9[[#This Row],[Descumprimento - Regulamento de Emissores - Companhias]],Companhias[Ano],YEAR(E$21),Companhias[Mês],Infrações!E$3)</f>
        <v>0</v>
      </c>
      <c r="F27" s="9">
        <f>SUMIFS(Companhias[Notificações],Companhias[Descumprimento],Tabela9[[#This Row],[Descumprimento - Regulamento de Emissores - Companhias]],Companhias[Ano],YEAR(F$21),Companhias[Mês],Infrações!F$3)</f>
        <v>0</v>
      </c>
      <c r="G27" s="9">
        <f>SUMIFS(Companhias[Notificações],Companhias[Descumprimento],Tabela9[[#This Row],[Descumprimento - Regulamento de Emissores - Companhias]],Companhias[Ano],YEAR(G$21),Companhias[Mês],Infrações!G$3)</f>
        <v>0</v>
      </c>
      <c r="H27" s="9">
        <f>SUMIFS(Companhias[Notificações],Companhias[Descumprimento],Tabela9[[#This Row],[Descumprimento - Regulamento de Emissores - Companhias]],Companhias[Ano],YEAR(H$21),Companhias[Mês],Infrações!H$3)</f>
        <v>0</v>
      </c>
      <c r="I27" s="9">
        <f>SUMIFS(Companhias[Notificações],Companhias[Descumprimento],Tabela9[[#This Row],[Descumprimento - Regulamento de Emissores - Companhias]],Companhias[Ano],YEAR(I$21),Companhias[Mês],Infrações!I$3)</f>
        <v>0</v>
      </c>
      <c r="J27" s="9">
        <f>SUMIFS(Companhias[Notificações],Companhias[Descumprimento],Tabela9[[#This Row],[Descumprimento - Regulamento de Emissores - Companhias]],Companhias[Ano],YEAR(J$21),Companhias[Mês],Infrações!J$3)</f>
        <v>0</v>
      </c>
      <c r="K27" s="9">
        <f>SUMIFS(Companhias[Notificações],Companhias[Descumprimento],Tabela9[[#This Row],[Descumprimento - Regulamento de Emissores - Companhias]],Companhias[Ano],YEAR(K$21),Companhias[Mês],Infrações!K$3)</f>
        <v>0</v>
      </c>
      <c r="L27" s="9">
        <f>SUMIFS(Companhias[Notificações],Companhias[Descumprimento],Tabela9[[#This Row],[Descumprimento - Regulamento de Emissores - Companhias]],Companhias[Ano],YEAR(L$21),Companhias[Mês],Infrações!L$3)</f>
        <v>0</v>
      </c>
      <c r="M27" s="9">
        <f>SUMIFS(Companhias[Notificações],Companhias[Descumprimento],Tabela9[[#This Row],[Descumprimento - Regulamento de Emissores - Companhias]],Companhias[Ano],YEAR(M$21),Companhias[Mês],Infrações!M$3)</f>
        <v>0</v>
      </c>
      <c r="N27" s="9">
        <f>SUMIFS(Companhias[Notificações],Companhias[Descumprimento],Tabela9[[#This Row],[Descumprimento - Regulamento de Emissores - Companhias]],Companhias[Ano],YEAR(N$21),Companhias[Mês],Infrações!N$3)</f>
        <v>0</v>
      </c>
      <c r="O27" s="9">
        <f>SUMIFS(Companhias[Notificações],Companhias[Descumprimento],Tabela9[[#This Row],[Descumprimento - Regulamento de Emissores - Companhias]],Companhias[Ano],YEAR(O$21),Companhias[Mês],Infrações!O$3)</f>
        <v>0</v>
      </c>
      <c r="P27" s="9">
        <f>SUMIFS(Companhias[Notificações],Companhias[Descumprimento],Tabela9[[#This Row],[Descumprimento - Regulamento de Emissores - Companhias]],Companhias[Ano],YEAR(P$21),Companhias[Mês],Infrações!P$3)</f>
        <v>0</v>
      </c>
      <c r="Q27" s="9">
        <f>SUMIFS(Companhias[Notificações],Companhias[Descumprimento],Tabela9[[#This Row],[Descumprimento - Regulamento de Emissores - Companhias]],Companhias[Ano],YEAR(Q$21),Companhias[Mês],Infrações!Q$3)</f>
        <v>0</v>
      </c>
      <c r="R27" s="9">
        <f>SUMIFS(Companhias[Notificações],Companhias[Descumprimento],Tabela9[[#This Row],[Descumprimento - Regulamento de Emissores - Companhias]],Companhias[Ano],YEAR(R$21),Companhias[Mês],Infrações!R$3)</f>
        <v>0</v>
      </c>
      <c r="S27" s="9">
        <f>SUMIFS(Companhias[Notificações],Companhias[Descumprimento],Tabela9[[#This Row],[Descumprimento - Regulamento de Emissores - Companhias]],Companhias[Ano],YEAR(S$21),Companhias[Mês],Infrações!S$3)</f>
        <v>0</v>
      </c>
      <c r="T27" s="9">
        <f>SUMIFS(Companhias[Notificações],Companhias[Descumprimento],Tabela9[[#This Row],[Descumprimento - Regulamento de Emissores - Companhias]],Companhias[Ano],YEAR(T$21),Companhias[Mês],Infrações!T$3)</f>
        <v>0</v>
      </c>
      <c r="U27" s="9">
        <f>SUMIFS(Companhias[Notificações],Companhias[Descumprimento],Tabela9[[#This Row],[Descumprimento - Regulamento de Emissores - Companhias]],Companhias[Ano],YEAR(U$21),Companhias[Mês],Infrações!U$3)</f>
        <v>0</v>
      </c>
      <c r="V27" s="9">
        <f>SUMIFS(Companhias[Notificações],Companhias[Descumprimento],Tabela9[[#This Row],[Descumprimento - Regulamento de Emissores - Companhias]],Companhias[Ano],YEAR(V$21),Companhias[Mês],Infrações!V$3)</f>
        <v>0</v>
      </c>
      <c r="W27" s="9">
        <f>SUMIFS(Companhias[Notificações],Companhias[Descumprimento],Tabela9[[#This Row],[Descumprimento - Regulamento de Emissores - Companhias]],Companhias[Ano],YEAR(W$21),Companhias[Mês],Infrações!W$3)</f>
        <v>0</v>
      </c>
      <c r="X27" s="9">
        <f>SUMIFS(Companhias[Notificações],Companhias[Descumprimento],Tabela9[[#This Row],[Descumprimento - Regulamento de Emissores - Companhias]],Companhias[Ano],YEAR(X$21),Companhias[Mês],Infrações!X$3)</f>
        <v>0</v>
      </c>
      <c r="Y27" s="9">
        <f>SUMIFS(Companhias[Notificações],Companhias[Descumprimento],Tabela9[[#This Row],[Descumprimento - Regulamento de Emissores - Companhias]],Companhias[Ano],YEAR(Y$21),Companhias[Mês],Infrações!Y$3)</f>
        <v>0</v>
      </c>
      <c r="Z27" s="9">
        <f>SUMIFS(Companhias[Notificações],Companhias[Descumprimento],Tabela9[[#This Row],[Descumprimento - Regulamento de Emissores - Companhias]],Companhias[Ano],YEAR(Z$21),Companhias[Mês],Infrações!Z$3)</f>
        <v>0</v>
      </c>
      <c r="AA27" s="9">
        <f>SUMIFS(Companhias[Notificações],Companhias[Descumprimento],Tabela9[[#This Row],[Descumprimento - Regulamento de Emissores - Companhias]],Companhias[Ano],YEAR(AA$21),Companhias[Mês],Infrações!AA$3)</f>
        <v>0</v>
      </c>
      <c r="AB27" s="9">
        <f>SUMIFS(Companhias[Notificações],Companhias[Descumprimento],Tabela9[[#This Row],[Descumprimento - Regulamento de Emissores - Companhias]],Companhias[Ano],YEAR(AB$21),Companhias[Mês],Infrações!AB$3)</f>
        <v>0</v>
      </c>
      <c r="AC27" s="9">
        <f>SUMIFS(Companhias[Notificações],Companhias[Descumprimento],Tabela9[[#This Row],[Descumprimento - Regulamento de Emissores - Companhias]],Companhias[Ano],YEAR(AC$21),Companhias[Mês],Infrações!AC$3)</f>
        <v>0</v>
      </c>
      <c r="AD27" s="9">
        <f>SUMIFS(Companhias[Notificações],Companhias[Descumprimento],Tabela9[[#This Row],[Descumprimento - Regulamento de Emissores - Companhias]],Companhias[Ano],YEAR(AD$21),Companhias[Mês],Infrações!AD$3)</f>
        <v>0</v>
      </c>
      <c r="AE27" s="9">
        <f>SUMIFS(Companhias[Notificações],Companhias[Descumprimento],Tabela9[[#This Row],[Descumprimento - Regulamento de Emissores - Companhias]],Companhias[Ano],YEAR(AE$21),Companhias[Mês],Infrações!AE$3)</f>
        <v>0</v>
      </c>
      <c r="AF27" s="9">
        <f>SUMIFS(Companhias[Notificações],Companhias[Descumprimento],Tabela9[[#This Row],[Descumprimento - Regulamento de Emissores - Companhias]],Companhias[Ano],YEAR(AF$21),Companhias[Mês],Infrações!AF$3)</f>
        <v>0</v>
      </c>
      <c r="AG27" s="9">
        <f>SUMIFS(Companhias[Notificações],Companhias[Descumprimento],Tabela9[[#This Row],[Descumprimento - Regulamento de Emissores - Companhias]],Companhias[Ano],YEAR(AG$21),Companhias[Mês],Infrações!AG$3)</f>
        <v>0</v>
      </c>
      <c r="AH27" s="9">
        <f>SUMIFS(Companhias[Notificações],Companhias[Descumprimento],Tabela9[[#This Row],[Descumprimento - Regulamento de Emissores - Companhias]],Companhias[Ano],YEAR(AH$21),Companhias[Mês],Infrações!AH$3)</f>
        <v>0</v>
      </c>
      <c r="AI27" s="9">
        <f>SUMIFS(Companhias[Notificações],Companhias[Descumprimento],Tabela9[[#This Row],[Descumprimento - Regulamento de Emissores - Companhias]],Companhias[Ano],YEAR(AI$21),Companhias[Mês],Infrações!AI$3)</f>
        <v>0</v>
      </c>
      <c r="AJ27" s="9">
        <f>SUMIFS(Companhias[Notificações],Companhias[Descumprimento],Tabela9[[#This Row],[Descumprimento - Regulamento de Emissores - Companhias]],Companhias[Ano],YEAR(AJ$21),Companhias[Mês],Infrações!AJ$3)</f>
        <v>0</v>
      </c>
      <c r="AK27" s="9">
        <f>SUMIFS(Companhias[Notificações],Companhias[Descumprimento],Tabela9[[#This Row],[Descumprimento - Regulamento de Emissores - Companhias]],Companhias[Ano],YEAR(AK$21),Companhias[Mês],Infrações!AK$3)</f>
        <v>0</v>
      </c>
      <c r="AL27" s="9">
        <f>SUMIFS(Companhias[Notificações],Companhias[Descumprimento],Tabela9[[#This Row],[Descumprimento - Regulamento de Emissores - Companhias]],Companhias[Ano],YEAR(AL$21),Companhias[Mês],Infrações!AL$3)</f>
        <v>0</v>
      </c>
      <c r="AM27" s="9">
        <f>SUMIFS(Companhias[Notificações],Companhias[Descumprimento],Tabela9[[#This Row],[Descumprimento - Regulamento de Emissores - Companhias]],Companhias[Ano],YEAR(AM$21),Companhias[Mês],Infrações!AM$3)</f>
        <v>0</v>
      </c>
      <c r="AN27" s="9">
        <f>SUMIFS(Companhias[Notificações],Companhias[Descumprimento],Tabela9[[#This Row],[Descumprimento - Regulamento de Emissores - Companhias]],Companhias[Ano],YEAR(AN$21),Companhias[Mês],Infrações!AN$3)</f>
        <v>0</v>
      </c>
      <c r="AO27" s="9">
        <f>SUMIFS(Companhias[Notificações],Companhias[Descumprimento],Tabela9[[#This Row],[Descumprimento - Regulamento de Emissores - Companhias]],Companhias[Ano],YEAR(AO$21),Companhias[Mês],Infrações!AO$3)</f>
        <v>0</v>
      </c>
      <c r="AP27" s="9">
        <f>SUMIFS(Companhias[Notificações],Companhias[Descumprimento],Tabela9[[#This Row],[Descumprimento - Regulamento de Emissores - Companhias]],Companhias[Ano],YEAR(AP$21),Companhias[Mês],Infrações!AP$3)</f>
        <v>0</v>
      </c>
      <c r="AQ27" s="9">
        <f>SUMIFS(Companhias[Notificações],Companhias[Descumprimento],Tabela9[[#This Row],[Descumprimento - Regulamento de Emissores - Companhias]],Companhias[Ano],YEAR(AQ$21),Companhias[Mês],Infrações!AQ$3)</f>
        <v>0</v>
      </c>
      <c r="AR27" s="9">
        <f>SUMIFS(Companhias[Notificações],Companhias[Descumprimento],Tabela9[[#This Row],[Descumprimento - Regulamento de Emissores - Companhias]],Companhias[Ano],YEAR(AR$21),Companhias[Mês],Infrações!AR$3)</f>
        <v>0</v>
      </c>
      <c r="AS27" s="9">
        <f>SUMIFS(Companhias[Notificações],Companhias[Descumprimento],Tabela9[[#This Row],[Descumprimento - Regulamento de Emissores - Companhias]],Companhias[Ano],YEAR(AS$21),Companhias[Mês],Infrações!AS$3)</f>
        <v>0</v>
      </c>
      <c r="AT27" s="9">
        <f>SUMIFS(Companhias[Notificações],Companhias[Descumprimento],Tabela9[[#This Row],[Descumprimento - Regulamento de Emissores - Companhias]],Companhias[Ano],YEAR(AT$21),Companhias[Mês],Infrações!AT$3)</f>
        <v>3</v>
      </c>
      <c r="AU27" s="9">
        <f>SUMIFS(Companhias[Notificações],Companhias[Descumprimento],Tabela9[[#This Row],[Descumprimento - Regulamento de Emissores - Companhias]],Companhias[Ano],YEAR(AU$21),Companhias[Mês],Infrações!AU$3)</f>
        <v>0</v>
      </c>
      <c r="AV27" s="9">
        <f>SUMIFS(Companhias[Notificações],Companhias[Descumprimento],Tabela9[[#This Row],[Descumprimento - Regulamento de Emissores - Companhias]],Companhias[Ano],YEAR(AV$21),Companhias[Mês],Infrações!AV$3)</f>
        <v>0</v>
      </c>
      <c r="AW27" s="9">
        <f>SUMIFS(Companhias[Notificações],Companhias[Descumprimento],Tabela9[[#This Row],[Descumprimento - Regulamento de Emissores - Companhias]],Companhias[Ano],YEAR(AW$21),Companhias[Mês],Infrações!AW$3)</f>
        <v>0</v>
      </c>
      <c r="AX27" s="9">
        <f>SUMIFS(Companhias[Notificações],Companhias[Descumprimento],Tabela9[[#This Row],[Descumprimento - Regulamento de Emissores - Companhias]],Companhias[Ano],YEAR(AX$21),Companhias[Mês],Infrações!AX$3)</f>
        <v>0</v>
      </c>
      <c r="AY27" s="9">
        <f>SUMIFS(Companhias[Notificações],Companhias[Descumprimento],Tabela9[[#This Row],[Descumprimento - Regulamento de Emissores - Companhias]],Companhias[Ano],YEAR(AY$21),Companhias[Mês],Infrações!AY$3)</f>
        <v>0</v>
      </c>
      <c r="AZ27" s="9">
        <f>SUMIFS(Companhias[Notificações],Companhias[Descumprimento],Tabela9[[#This Row],[Descumprimento - Regulamento de Emissores - Companhias]],Companhias[Ano],YEAR(AZ$21),Companhias[Mês],Infrações!AZ$3)</f>
        <v>0</v>
      </c>
    </row>
    <row r="28" spans="1:52" x14ac:dyDescent="0.25">
      <c r="A28" s="9">
        <f>SUM(Tabela9[[#This Row],[jan-13]:[dez-16]])</f>
        <v>5</v>
      </c>
      <c r="B28" s="36">
        <f t="shared" si="1"/>
        <v>9.7847358121330719E-3</v>
      </c>
      <c r="D28" s="10" t="s">
        <v>14</v>
      </c>
      <c r="E28" s="9">
        <f>SUMIFS(Companhias[Notificações],Companhias[Descumprimento],Tabela9[[#This Row],[Descumprimento - Regulamento de Emissores - Companhias]],Companhias[Ano],YEAR(E$21),Companhias[Mês],Infrações!E$3)</f>
        <v>0</v>
      </c>
      <c r="F28" s="9">
        <f>SUMIFS(Companhias[Notificações],Companhias[Descumprimento],Tabela9[[#This Row],[Descumprimento - Regulamento de Emissores - Companhias]],Companhias[Ano],YEAR(F$21),Companhias[Mês],Infrações!F$3)</f>
        <v>0</v>
      </c>
      <c r="G28" s="9">
        <f>SUMIFS(Companhias[Notificações],Companhias[Descumprimento],Tabela9[[#This Row],[Descumprimento - Regulamento de Emissores - Companhias]],Companhias[Ano],YEAR(G$21),Companhias[Mês],Infrações!G$3)</f>
        <v>0</v>
      </c>
      <c r="H28" s="9">
        <f>SUMIFS(Companhias[Notificações],Companhias[Descumprimento],Tabela9[[#This Row],[Descumprimento - Regulamento de Emissores - Companhias]],Companhias[Ano],YEAR(H$21),Companhias[Mês],Infrações!H$3)</f>
        <v>0</v>
      </c>
      <c r="I28" s="9">
        <f>SUMIFS(Companhias[Notificações],Companhias[Descumprimento],Tabela9[[#This Row],[Descumprimento - Regulamento de Emissores - Companhias]],Companhias[Ano],YEAR(I$21),Companhias[Mês],Infrações!I$3)</f>
        <v>0</v>
      </c>
      <c r="J28" s="9">
        <f>SUMIFS(Companhias[Notificações],Companhias[Descumprimento],Tabela9[[#This Row],[Descumprimento - Regulamento de Emissores - Companhias]],Companhias[Ano],YEAR(J$21),Companhias[Mês],Infrações!J$3)</f>
        <v>0</v>
      </c>
      <c r="K28" s="9">
        <f>SUMIFS(Companhias[Notificações],Companhias[Descumprimento],Tabela9[[#This Row],[Descumprimento - Regulamento de Emissores - Companhias]],Companhias[Ano],YEAR(K$21),Companhias[Mês],Infrações!K$3)</f>
        <v>0</v>
      </c>
      <c r="L28" s="9">
        <f>SUMIFS(Companhias[Notificações],Companhias[Descumprimento],Tabela9[[#This Row],[Descumprimento - Regulamento de Emissores - Companhias]],Companhias[Ano],YEAR(L$21),Companhias[Mês],Infrações!L$3)</f>
        <v>0</v>
      </c>
      <c r="M28" s="9">
        <f>SUMIFS(Companhias[Notificações],Companhias[Descumprimento],Tabela9[[#This Row],[Descumprimento - Regulamento de Emissores - Companhias]],Companhias[Ano],YEAR(M$21),Companhias[Mês],Infrações!M$3)</f>
        <v>0</v>
      </c>
      <c r="N28" s="9">
        <f>SUMIFS(Companhias[Notificações],Companhias[Descumprimento],Tabela9[[#This Row],[Descumprimento - Regulamento de Emissores - Companhias]],Companhias[Ano],YEAR(N$21),Companhias[Mês],Infrações!N$3)</f>
        <v>0</v>
      </c>
      <c r="O28" s="9">
        <f>SUMIFS(Companhias[Notificações],Companhias[Descumprimento],Tabela9[[#This Row],[Descumprimento - Regulamento de Emissores - Companhias]],Companhias[Ano],YEAR(O$21),Companhias[Mês],Infrações!O$3)</f>
        <v>0</v>
      </c>
      <c r="P28" s="9">
        <f>SUMIFS(Companhias[Notificações],Companhias[Descumprimento],Tabela9[[#This Row],[Descumprimento - Regulamento de Emissores - Companhias]],Companhias[Ano],YEAR(P$21),Companhias[Mês],Infrações!P$3)</f>
        <v>0</v>
      </c>
      <c r="Q28" s="9">
        <f>SUMIFS(Companhias[Notificações],Companhias[Descumprimento],Tabela9[[#This Row],[Descumprimento - Regulamento de Emissores - Companhias]],Companhias[Ano],YEAR(Q$21),Companhias[Mês],Infrações!Q$3)</f>
        <v>0</v>
      </c>
      <c r="R28" s="9">
        <f>SUMIFS(Companhias[Notificações],Companhias[Descumprimento],Tabela9[[#This Row],[Descumprimento - Regulamento de Emissores - Companhias]],Companhias[Ano],YEAR(R$21),Companhias[Mês],Infrações!R$3)</f>
        <v>0</v>
      </c>
      <c r="S28" s="9">
        <f>SUMIFS(Companhias[Notificações],Companhias[Descumprimento],Tabela9[[#This Row],[Descumprimento - Regulamento de Emissores - Companhias]],Companhias[Ano],YEAR(S$21),Companhias[Mês],Infrações!S$3)</f>
        <v>0</v>
      </c>
      <c r="T28" s="9">
        <f>SUMIFS(Companhias[Notificações],Companhias[Descumprimento],Tabela9[[#This Row],[Descumprimento - Regulamento de Emissores - Companhias]],Companhias[Ano],YEAR(T$21),Companhias[Mês],Infrações!T$3)</f>
        <v>0</v>
      </c>
      <c r="U28" s="9">
        <f>SUMIFS(Companhias[Notificações],Companhias[Descumprimento],Tabela9[[#This Row],[Descumprimento - Regulamento de Emissores - Companhias]],Companhias[Ano],YEAR(U$21),Companhias[Mês],Infrações!U$3)</f>
        <v>0</v>
      </c>
      <c r="V28" s="9">
        <f>SUMIFS(Companhias[Notificações],Companhias[Descumprimento],Tabela9[[#This Row],[Descumprimento - Regulamento de Emissores - Companhias]],Companhias[Ano],YEAR(V$21),Companhias[Mês],Infrações!V$3)</f>
        <v>0</v>
      </c>
      <c r="W28" s="9">
        <f>SUMIFS(Companhias[Notificações],Companhias[Descumprimento],Tabela9[[#This Row],[Descumprimento - Regulamento de Emissores - Companhias]],Companhias[Ano],YEAR(W$21),Companhias[Mês],Infrações!W$3)</f>
        <v>0</v>
      </c>
      <c r="X28" s="9">
        <f>SUMIFS(Companhias[Notificações],Companhias[Descumprimento],Tabela9[[#This Row],[Descumprimento - Regulamento de Emissores - Companhias]],Companhias[Ano],YEAR(X$21),Companhias[Mês],Infrações!X$3)</f>
        <v>0</v>
      </c>
      <c r="Y28" s="9">
        <f>SUMIFS(Companhias[Notificações],Companhias[Descumprimento],Tabela9[[#This Row],[Descumprimento - Regulamento de Emissores - Companhias]],Companhias[Ano],YEAR(Y$21),Companhias[Mês],Infrações!Y$3)</f>
        <v>0</v>
      </c>
      <c r="Z28" s="9">
        <f>SUMIFS(Companhias[Notificações],Companhias[Descumprimento],Tabela9[[#This Row],[Descumprimento - Regulamento de Emissores - Companhias]],Companhias[Ano],YEAR(Z$21),Companhias[Mês],Infrações!Z$3)</f>
        <v>0</v>
      </c>
      <c r="AA28" s="9">
        <f>SUMIFS(Companhias[Notificações],Companhias[Descumprimento],Tabela9[[#This Row],[Descumprimento - Regulamento de Emissores - Companhias]],Companhias[Ano],YEAR(AA$21),Companhias[Mês],Infrações!AA$3)</f>
        <v>0</v>
      </c>
      <c r="AB28" s="9">
        <f>SUMIFS(Companhias[Notificações],Companhias[Descumprimento],Tabela9[[#This Row],[Descumprimento - Regulamento de Emissores - Companhias]],Companhias[Ano],YEAR(AB$21),Companhias[Mês],Infrações!AB$3)</f>
        <v>0</v>
      </c>
      <c r="AC28" s="9">
        <f>SUMIFS(Companhias[Notificações],Companhias[Descumprimento],Tabela9[[#This Row],[Descumprimento - Regulamento de Emissores - Companhias]],Companhias[Ano],YEAR(AC$21),Companhias[Mês],Infrações!AC$3)</f>
        <v>0</v>
      </c>
      <c r="AD28" s="9">
        <f>SUMIFS(Companhias[Notificações],Companhias[Descumprimento],Tabela9[[#This Row],[Descumprimento - Regulamento de Emissores - Companhias]],Companhias[Ano],YEAR(AD$21),Companhias[Mês],Infrações!AD$3)</f>
        <v>0</v>
      </c>
      <c r="AE28" s="9">
        <f>SUMIFS(Companhias[Notificações],Companhias[Descumprimento],Tabela9[[#This Row],[Descumprimento - Regulamento de Emissores - Companhias]],Companhias[Ano],YEAR(AE$21),Companhias[Mês],Infrações!AE$3)</f>
        <v>0</v>
      </c>
      <c r="AF28" s="9">
        <f>SUMIFS(Companhias[Notificações],Companhias[Descumprimento],Tabela9[[#This Row],[Descumprimento - Regulamento de Emissores - Companhias]],Companhias[Ano],YEAR(AF$21),Companhias[Mês],Infrações!AF$3)</f>
        <v>0</v>
      </c>
      <c r="AG28" s="9">
        <f>SUMIFS(Companhias[Notificações],Companhias[Descumprimento],Tabela9[[#This Row],[Descumprimento - Regulamento de Emissores - Companhias]],Companhias[Ano],YEAR(AG$21),Companhias[Mês],Infrações!AG$3)</f>
        <v>0</v>
      </c>
      <c r="AH28" s="9">
        <f>SUMIFS(Companhias[Notificações],Companhias[Descumprimento],Tabela9[[#This Row],[Descumprimento - Regulamento de Emissores - Companhias]],Companhias[Ano],YEAR(AH$21),Companhias[Mês],Infrações!AH$3)</f>
        <v>0</v>
      </c>
      <c r="AI28" s="9">
        <f>SUMIFS(Companhias[Notificações],Companhias[Descumprimento],Tabela9[[#This Row],[Descumprimento - Regulamento de Emissores - Companhias]],Companhias[Ano],YEAR(AI$21),Companhias[Mês],Infrações!AI$3)</f>
        <v>0</v>
      </c>
      <c r="AJ28" s="9">
        <f>SUMIFS(Companhias[Notificações],Companhias[Descumprimento],Tabela9[[#This Row],[Descumprimento - Regulamento de Emissores - Companhias]],Companhias[Ano],YEAR(AJ$21),Companhias[Mês],Infrações!AJ$3)</f>
        <v>0</v>
      </c>
      <c r="AK28" s="9">
        <f>SUMIFS(Companhias[Notificações],Companhias[Descumprimento],Tabela9[[#This Row],[Descumprimento - Regulamento de Emissores - Companhias]],Companhias[Ano],YEAR(AK$21),Companhias[Mês],Infrações!AK$3)</f>
        <v>0</v>
      </c>
      <c r="AL28" s="9">
        <f>SUMIFS(Companhias[Notificações],Companhias[Descumprimento],Tabela9[[#This Row],[Descumprimento - Regulamento de Emissores - Companhias]],Companhias[Ano],YEAR(AL$21),Companhias[Mês],Infrações!AL$3)</f>
        <v>0</v>
      </c>
      <c r="AM28" s="9">
        <f>SUMIFS(Companhias[Notificações],Companhias[Descumprimento],Tabela9[[#This Row],[Descumprimento - Regulamento de Emissores - Companhias]],Companhias[Ano],YEAR(AM$21),Companhias[Mês],Infrações!AM$3)</f>
        <v>0</v>
      </c>
      <c r="AN28" s="9">
        <f>SUMIFS(Companhias[Notificações],Companhias[Descumprimento],Tabela9[[#This Row],[Descumprimento - Regulamento de Emissores - Companhias]],Companhias[Ano],YEAR(AN$21),Companhias[Mês],Infrações!AN$3)</f>
        <v>0</v>
      </c>
      <c r="AO28" s="9">
        <f>SUMIFS(Companhias[Notificações],Companhias[Descumprimento],Tabela9[[#This Row],[Descumprimento - Regulamento de Emissores - Companhias]],Companhias[Ano],YEAR(AO$21),Companhias[Mês],Infrações!AO$3)</f>
        <v>0</v>
      </c>
      <c r="AP28" s="9">
        <f>SUMIFS(Companhias[Notificações],Companhias[Descumprimento],Tabela9[[#This Row],[Descumprimento - Regulamento de Emissores - Companhias]],Companhias[Ano],YEAR(AP$21),Companhias[Mês],Infrações!AP$3)</f>
        <v>0</v>
      </c>
      <c r="AQ28" s="9">
        <f>SUMIFS(Companhias[Notificações],Companhias[Descumprimento],Tabela9[[#This Row],[Descumprimento - Regulamento de Emissores - Companhias]],Companhias[Ano],YEAR(AQ$21),Companhias[Mês],Infrações!AQ$3)</f>
        <v>0</v>
      </c>
      <c r="AR28" s="9">
        <f>SUMIFS(Companhias[Notificações],Companhias[Descumprimento],Tabela9[[#This Row],[Descumprimento - Regulamento de Emissores - Companhias]],Companhias[Ano],YEAR(AR$21),Companhias[Mês],Infrações!AR$3)</f>
        <v>5</v>
      </c>
      <c r="AS28" s="9">
        <f>SUMIFS(Companhias[Notificações],Companhias[Descumprimento],Tabela9[[#This Row],[Descumprimento - Regulamento de Emissores - Companhias]],Companhias[Ano],YEAR(AS$21),Companhias[Mês],Infrações!AS$3)</f>
        <v>0</v>
      </c>
      <c r="AT28" s="9">
        <f>SUMIFS(Companhias[Notificações],Companhias[Descumprimento],Tabela9[[#This Row],[Descumprimento - Regulamento de Emissores - Companhias]],Companhias[Ano],YEAR(AT$21),Companhias[Mês],Infrações!AT$3)</f>
        <v>0</v>
      </c>
      <c r="AU28" s="9">
        <f>SUMIFS(Companhias[Notificações],Companhias[Descumprimento],Tabela9[[#This Row],[Descumprimento - Regulamento de Emissores - Companhias]],Companhias[Ano],YEAR(AU$21),Companhias[Mês],Infrações!AU$3)</f>
        <v>0</v>
      </c>
      <c r="AV28" s="9">
        <f>SUMIFS(Companhias[Notificações],Companhias[Descumprimento],Tabela9[[#This Row],[Descumprimento - Regulamento de Emissores - Companhias]],Companhias[Ano],YEAR(AV$21),Companhias[Mês],Infrações!AV$3)</f>
        <v>0</v>
      </c>
      <c r="AW28" s="9">
        <f>SUMIFS(Companhias[Notificações],Companhias[Descumprimento],Tabela9[[#This Row],[Descumprimento - Regulamento de Emissores - Companhias]],Companhias[Ano],YEAR(AW$21),Companhias[Mês],Infrações!AW$3)</f>
        <v>0</v>
      </c>
      <c r="AX28" s="9">
        <f>SUMIFS(Companhias[Notificações],Companhias[Descumprimento],Tabela9[[#This Row],[Descumprimento - Regulamento de Emissores - Companhias]],Companhias[Ano],YEAR(AX$21),Companhias[Mês],Infrações!AX$3)</f>
        <v>0</v>
      </c>
      <c r="AY28" s="9">
        <f>SUMIFS(Companhias[Notificações],Companhias[Descumprimento],Tabela9[[#This Row],[Descumprimento - Regulamento de Emissores - Companhias]],Companhias[Ano],YEAR(AY$21),Companhias[Mês],Infrações!AY$3)</f>
        <v>0</v>
      </c>
      <c r="AZ28" s="9">
        <f>SUMIFS(Companhias[Notificações],Companhias[Descumprimento],Tabela9[[#This Row],[Descumprimento - Regulamento de Emissores - Companhias]],Companhias[Ano],YEAR(AZ$21),Companhias[Mês],Infrações!AZ$3)</f>
        <v>0</v>
      </c>
    </row>
    <row r="29" spans="1:52" ht="30" x14ac:dyDescent="0.25">
      <c r="A29" s="9">
        <f>SUM(Tabela9[[#This Row],[jan-13]:[dez-16]])</f>
        <v>130</v>
      </c>
      <c r="B29" s="36">
        <f t="shared" si="1"/>
        <v>0.25440313111545987</v>
      </c>
      <c r="D29" s="10" t="s">
        <v>148</v>
      </c>
      <c r="E29" s="9">
        <f>SUMIFS(Companhias[Notificações],Companhias[Descumprimento],Tabela9[[#This Row],[Descumprimento - Regulamento de Emissores - Companhias]],Companhias[Ano],YEAR(E$21),Companhias[Mês],Infrações!E$3)</f>
        <v>0</v>
      </c>
      <c r="F29" s="9">
        <f>SUMIFS(Companhias[Notificações],Companhias[Descumprimento],Tabela9[[#This Row],[Descumprimento - Regulamento de Emissores - Companhias]],Companhias[Ano],YEAR(F$21),Companhias[Mês],Infrações!F$3)</f>
        <v>0</v>
      </c>
      <c r="G29" s="9">
        <f>SUMIFS(Companhias[Notificações],Companhias[Descumprimento],Tabela9[[#This Row],[Descumprimento - Regulamento de Emissores - Companhias]],Companhias[Ano],YEAR(G$21),Companhias[Mês],Infrações!G$3)</f>
        <v>0</v>
      </c>
      <c r="H29" s="9">
        <f>SUMIFS(Companhias[Notificações],Companhias[Descumprimento],Tabela9[[#This Row],[Descumprimento - Regulamento de Emissores - Companhias]],Companhias[Ano],YEAR(H$21),Companhias[Mês],Infrações!H$3)</f>
        <v>0</v>
      </c>
      <c r="I29" s="9">
        <f>SUMIFS(Companhias[Notificações],Companhias[Descumprimento],Tabela9[[#This Row],[Descumprimento - Regulamento de Emissores - Companhias]],Companhias[Ano],YEAR(I$21),Companhias[Mês],Infrações!I$3)</f>
        <v>0</v>
      </c>
      <c r="J29" s="9">
        <f>SUMIFS(Companhias[Notificações],Companhias[Descumprimento],Tabela9[[#This Row],[Descumprimento - Regulamento de Emissores - Companhias]],Companhias[Ano],YEAR(J$21),Companhias[Mês],Infrações!J$3)</f>
        <v>0</v>
      </c>
      <c r="K29" s="9">
        <f>SUMIFS(Companhias[Notificações],Companhias[Descumprimento],Tabela9[[#This Row],[Descumprimento - Regulamento de Emissores - Companhias]],Companhias[Ano],YEAR(K$21),Companhias[Mês],Infrações!K$3)</f>
        <v>0</v>
      </c>
      <c r="L29" s="9">
        <f>SUMIFS(Companhias[Notificações],Companhias[Descumprimento],Tabela9[[#This Row],[Descumprimento - Regulamento de Emissores - Companhias]],Companhias[Ano],YEAR(L$21),Companhias[Mês],Infrações!L$3)</f>
        <v>0</v>
      </c>
      <c r="M29" s="9">
        <f>SUMIFS(Companhias[Notificações],Companhias[Descumprimento],Tabela9[[#This Row],[Descumprimento - Regulamento de Emissores - Companhias]],Companhias[Ano],YEAR(M$21),Companhias[Mês],Infrações!M$3)</f>
        <v>0</v>
      </c>
      <c r="N29" s="9">
        <f>SUMIFS(Companhias[Notificações],Companhias[Descumprimento],Tabela9[[#This Row],[Descumprimento - Regulamento de Emissores - Companhias]],Companhias[Ano],YEAR(N$21),Companhias[Mês],Infrações!N$3)</f>
        <v>0</v>
      </c>
      <c r="O29" s="9">
        <f>SUMIFS(Companhias[Notificações],Companhias[Descumprimento],Tabela9[[#This Row],[Descumprimento - Regulamento de Emissores - Companhias]],Companhias[Ano],YEAR(O$21),Companhias[Mês],Infrações!O$3)</f>
        <v>0</v>
      </c>
      <c r="P29" s="9">
        <f>SUMIFS(Companhias[Notificações],Companhias[Descumprimento],Tabela9[[#This Row],[Descumprimento - Regulamento de Emissores - Companhias]],Companhias[Ano],YEAR(P$21),Companhias[Mês],Infrações!P$3)</f>
        <v>0</v>
      </c>
      <c r="Q29" s="9">
        <f>SUMIFS(Companhias[Notificações],Companhias[Descumprimento],Tabela9[[#This Row],[Descumprimento - Regulamento de Emissores - Companhias]],Companhias[Ano],YEAR(Q$21),Companhias[Mês],Infrações!Q$3)</f>
        <v>0</v>
      </c>
      <c r="R29" s="9">
        <f>SUMIFS(Companhias[Notificações],Companhias[Descumprimento],Tabela9[[#This Row],[Descumprimento - Regulamento de Emissores - Companhias]],Companhias[Ano],YEAR(R$21),Companhias[Mês],Infrações!R$3)</f>
        <v>0</v>
      </c>
      <c r="S29" s="9">
        <f>SUMIFS(Companhias[Notificações],Companhias[Descumprimento],Tabela9[[#This Row],[Descumprimento - Regulamento de Emissores - Companhias]],Companhias[Ano],YEAR(S$21),Companhias[Mês],Infrações!S$3)</f>
        <v>0</v>
      </c>
      <c r="T29" s="9">
        <f>SUMIFS(Companhias[Notificações],Companhias[Descumprimento],Tabela9[[#This Row],[Descumprimento - Regulamento de Emissores - Companhias]],Companhias[Ano],YEAR(T$21),Companhias[Mês],Infrações!T$3)</f>
        <v>0</v>
      </c>
      <c r="U29" s="9">
        <f>SUMIFS(Companhias[Notificações],Companhias[Descumprimento],Tabela9[[#This Row],[Descumprimento - Regulamento de Emissores - Companhias]],Companhias[Ano],YEAR(U$21),Companhias[Mês],Infrações!U$3)</f>
        <v>0</v>
      </c>
      <c r="V29" s="9">
        <f>SUMIFS(Companhias[Notificações],Companhias[Descumprimento],Tabela9[[#This Row],[Descumprimento - Regulamento de Emissores - Companhias]],Companhias[Ano],YEAR(V$21),Companhias[Mês],Infrações!V$3)</f>
        <v>0</v>
      </c>
      <c r="W29" s="9">
        <f>SUMIFS(Companhias[Notificações],Companhias[Descumprimento],Tabela9[[#This Row],[Descumprimento - Regulamento de Emissores - Companhias]],Companhias[Ano],YEAR(W$21),Companhias[Mês],Infrações!W$3)</f>
        <v>0</v>
      </c>
      <c r="X29" s="9">
        <f>SUMIFS(Companhias[Notificações],Companhias[Descumprimento],Tabela9[[#This Row],[Descumprimento - Regulamento de Emissores - Companhias]],Companhias[Ano],YEAR(X$21),Companhias[Mês],Infrações!X$3)</f>
        <v>0</v>
      </c>
      <c r="Y29" s="9">
        <f>SUMIFS(Companhias[Notificações],Companhias[Descumprimento],Tabela9[[#This Row],[Descumprimento - Regulamento de Emissores - Companhias]],Companhias[Ano],YEAR(Y$21),Companhias[Mês],Infrações!Y$3)</f>
        <v>0</v>
      </c>
      <c r="Z29" s="9">
        <f>SUMIFS(Companhias[Notificações],Companhias[Descumprimento],Tabela9[[#This Row],[Descumprimento - Regulamento de Emissores - Companhias]],Companhias[Ano],YEAR(Z$21),Companhias[Mês],Infrações!Z$3)</f>
        <v>0</v>
      </c>
      <c r="AA29" s="9">
        <f>SUMIFS(Companhias[Notificações],Companhias[Descumprimento],Tabela9[[#This Row],[Descumprimento - Regulamento de Emissores - Companhias]],Companhias[Ano],YEAR(AA$21),Companhias[Mês],Infrações!AA$3)</f>
        <v>0</v>
      </c>
      <c r="AB29" s="9">
        <f>SUMIFS(Companhias[Notificações],Companhias[Descumprimento],Tabela9[[#This Row],[Descumprimento - Regulamento de Emissores - Companhias]],Companhias[Ano],YEAR(AB$21),Companhias[Mês],Infrações!AB$3)</f>
        <v>0</v>
      </c>
      <c r="AC29" s="9">
        <f>SUMIFS(Companhias[Notificações],Companhias[Descumprimento],Tabela9[[#This Row],[Descumprimento - Regulamento de Emissores - Companhias]],Companhias[Ano],YEAR(AC$21),Companhias[Mês],Infrações!AC$3)</f>
        <v>0</v>
      </c>
      <c r="AD29" s="9">
        <f>SUMIFS(Companhias[Notificações],Companhias[Descumprimento],Tabela9[[#This Row],[Descumprimento - Regulamento de Emissores - Companhias]],Companhias[Ano],YEAR(AD$21),Companhias[Mês],Infrações!AD$3)</f>
        <v>0</v>
      </c>
      <c r="AE29" s="9">
        <f>SUMIFS(Companhias[Notificações],Companhias[Descumprimento],Tabela9[[#This Row],[Descumprimento - Regulamento de Emissores - Companhias]],Companhias[Ano],YEAR(AE$21),Companhias[Mês],Infrações!AE$3)</f>
        <v>0</v>
      </c>
      <c r="AF29" s="9">
        <f>SUMIFS(Companhias[Notificações],Companhias[Descumprimento],Tabela9[[#This Row],[Descumprimento - Regulamento de Emissores - Companhias]],Companhias[Ano],YEAR(AF$21),Companhias[Mês],Infrações!AF$3)</f>
        <v>0</v>
      </c>
      <c r="AG29" s="9">
        <f>SUMIFS(Companhias[Notificações],Companhias[Descumprimento],Tabela9[[#This Row],[Descumprimento - Regulamento de Emissores - Companhias]],Companhias[Ano],YEAR(AG$21),Companhias[Mês],Infrações!AG$3)</f>
        <v>0</v>
      </c>
      <c r="AH29" s="9">
        <f>SUMIFS(Companhias[Notificações],Companhias[Descumprimento],Tabela9[[#This Row],[Descumprimento - Regulamento de Emissores - Companhias]],Companhias[Ano],YEAR(AH$21),Companhias[Mês],Infrações!AH$3)</f>
        <v>0</v>
      </c>
      <c r="AI29" s="9">
        <f>SUMIFS(Companhias[Notificações],Companhias[Descumprimento],Tabela9[[#This Row],[Descumprimento - Regulamento de Emissores - Companhias]],Companhias[Ano],YEAR(AI$21),Companhias[Mês],Infrações!AI$3)</f>
        <v>0</v>
      </c>
      <c r="AJ29" s="9">
        <f>SUMIFS(Companhias[Notificações],Companhias[Descumprimento],Tabela9[[#This Row],[Descumprimento - Regulamento de Emissores - Companhias]],Companhias[Ano],YEAR(AJ$21),Companhias[Mês],Infrações!AJ$3)</f>
        <v>0</v>
      </c>
      <c r="AK29" s="9">
        <f>SUMIFS(Companhias[Notificações],Companhias[Descumprimento],Tabela9[[#This Row],[Descumprimento - Regulamento de Emissores - Companhias]],Companhias[Ano],YEAR(AK$21),Companhias[Mês],Infrações!AK$3)</f>
        <v>0</v>
      </c>
      <c r="AL29" s="9">
        <f>SUMIFS(Companhias[Notificações],Companhias[Descumprimento],Tabela9[[#This Row],[Descumprimento - Regulamento de Emissores - Companhias]],Companhias[Ano],YEAR(AL$21),Companhias[Mês],Infrações!AL$3)</f>
        <v>0</v>
      </c>
      <c r="AM29" s="9">
        <f>SUMIFS(Companhias[Notificações],Companhias[Descumprimento],Tabela9[[#This Row],[Descumprimento - Regulamento de Emissores - Companhias]],Companhias[Ano],YEAR(AM$21),Companhias[Mês],Infrações!AM$3)</f>
        <v>22</v>
      </c>
      <c r="AN29" s="9">
        <f>SUMIFS(Companhias[Notificações],Companhias[Descumprimento],Tabela9[[#This Row],[Descumprimento - Regulamento de Emissores - Companhias]],Companhias[Ano],YEAR(AN$21),Companhias[Mês],Infrações!AN$3)</f>
        <v>0</v>
      </c>
      <c r="AO29" s="9">
        <f>SUMIFS(Companhias[Notificações],Companhias[Descumprimento],Tabela9[[#This Row],[Descumprimento - Regulamento de Emissores - Companhias]],Companhias[Ano],YEAR(AO$21),Companhias[Mês],Infrações!AO$3)</f>
        <v>0</v>
      </c>
      <c r="AP29" s="9">
        <f>SUMIFS(Companhias[Notificações],Companhias[Descumprimento],Tabela9[[#This Row],[Descumprimento - Regulamento de Emissores - Companhias]],Companhias[Ano],YEAR(AP$21),Companhias[Mês],Infrações!AP$3)</f>
        <v>0</v>
      </c>
      <c r="AQ29" s="9">
        <f>SUMIFS(Companhias[Notificações],Companhias[Descumprimento],Tabela9[[#This Row],[Descumprimento - Regulamento de Emissores - Companhias]],Companhias[Ano],YEAR(AQ$21),Companhias[Mês],Infrações!AQ$3)</f>
        <v>0</v>
      </c>
      <c r="AR29" s="9">
        <f>SUMIFS(Companhias[Notificações],Companhias[Descumprimento],Tabela9[[#This Row],[Descumprimento - Regulamento de Emissores - Companhias]],Companhias[Ano],YEAR(AR$21),Companhias[Mês],Infrações!AR$3)</f>
        <v>11</v>
      </c>
      <c r="AS29" s="9">
        <f>SUMIFS(Companhias[Notificações],Companhias[Descumprimento],Tabela9[[#This Row],[Descumprimento - Regulamento de Emissores - Companhias]],Companhias[Ano],YEAR(AS$21),Companhias[Mês],Infrações!AS$3)</f>
        <v>9</v>
      </c>
      <c r="AT29" s="9">
        <f>SUMIFS(Companhias[Notificações],Companhias[Descumprimento],Tabela9[[#This Row],[Descumprimento - Regulamento de Emissores - Companhias]],Companhias[Ano],YEAR(AT$21),Companhias[Mês],Infrações!AT$3)</f>
        <v>36</v>
      </c>
      <c r="AU29" s="9">
        <f>SUMIFS(Companhias[Notificações],Companhias[Descumprimento],Tabela9[[#This Row],[Descumprimento - Regulamento de Emissores - Companhias]],Companhias[Ano],YEAR(AU$21),Companhias[Mês],Infrações!AU$3)</f>
        <v>2</v>
      </c>
      <c r="AV29" s="9">
        <f>SUMIFS(Companhias[Notificações],Companhias[Descumprimento],Tabela9[[#This Row],[Descumprimento - Regulamento de Emissores - Companhias]],Companhias[Ano],YEAR(AV$21),Companhias[Mês],Infrações!AV$3)</f>
        <v>26</v>
      </c>
      <c r="AW29" s="9">
        <f>SUMIFS(Companhias[Notificações],Companhias[Descumprimento],Tabela9[[#This Row],[Descumprimento - Regulamento de Emissores - Companhias]],Companhias[Ano],YEAR(AW$21),Companhias[Mês],Infrações!AW$3)</f>
        <v>0</v>
      </c>
      <c r="AX29" s="9">
        <f>SUMIFS(Companhias[Notificações],Companhias[Descumprimento],Tabela9[[#This Row],[Descumprimento - Regulamento de Emissores - Companhias]],Companhias[Ano],YEAR(AX$21),Companhias[Mês],Infrações!AX$3)</f>
        <v>21</v>
      </c>
      <c r="AY29" s="9">
        <f>SUMIFS(Companhias[Notificações],Companhias[Descumprimento],Tabela9[[#This Row],[Descumprimento - Regulamento de Emissores - Companhias]],Companhias[Ano],YEAR(AY$21),Companhias[Mês],Infrações!AY$3)</f>
        <v>2</v>
      </c>
      <c r="AZ29" s="9">
        <f>SUMIFS(Companhias[Notificações],Companhias[Descumprimento],Tabela9[[#This Row],[Descumprimento - Regulamento de Emissores - Companhias]],Companhias[Ano],YEAR(AZ$21),Companhias[Mês],Infrações!AZ$3)</f>
        <v>1</v>
      </c>
    </row>
    <row r="30" spans="1:52" x14ac:dyDescent="0.25">
      <c r="A30" s="9">
        <f>SUM(Tabela9[[#This Row],[jan-13]:[dez-16]])</f>
        <v>20</v>
      </c>
      <c r="B30" s="36">
        <f t="shared" si="1"/>
        <v>3.9138943248532287E-2</v>
      </c>
      <c r="D30" s="10" t="s">
        <v>26</v>
      </c>
      <c r="E30" s="9">
        <f>SUMIFS(Companhias[Notificações],Companhias[Descumprimento],Tabela9[[#This Row],[Descumprimento - Regulamento de Emissores - Companhias]],Companhias[Ano],YEAR(E$21),Companhias[Mês],Infrações!E$3)</f>
        <v>0</v>
      </c>
      <c r="F30" s="9">
        <f>SUMIFS(Companhias[Notificações],Companhias[Descumprimento],Tabela9[[#This Row],[Descumprimento - Regulamento de Emissores - Companhias]],Companhias[Ano],YEAR(F$21),Companhias[Mês],Infrações!F$3)</f>
        <v>0</v>
      </c>
      <c r="G30" s="9">
        <f>SUMIFS(Companhias[Notificações],Companhias[Descumprimento],Tabela9[[#This Row],[Descumprimento - Regulamento de Emissores - Companhias]],Companhias[Ano],YEAR(G$21),Companhias[Mês],Infrações!G$3)</f>
        <v>0</v>
      </c>
      <c r="H30" s="9">
        <f>SUMIFS(Companhias[Notificações],Companhias[Descumprimento],Tabela9[[#This Row],[Descumprimento - Regulamento de Emissores - Companhias]],Companhias[Ano],YEAR(H$21),Companhias[Mês],Infrações!H$3)</f>
        <v>0</v>
      </c>
      <c r="I30" s="9">
        <f>SUMIFS(Companhias[Notificações],Companhias[Descumprimento],Tabela9[[#This Row],[Descumprimento - Regulamento de Emissores - Companhias]],Companhias[Ano],YEAR(I$21),Companhias[Mês],Infrações!I$3)</f>
        <v>0</v>
      </c>
      <c r="J30" s="9">
        <f>SUMIFS(Companhias[Notificações],Companhias[Descumprimento],Tabela9[[#This Row],[Descumprimento - Regulamento de Emissores - Companhias]],Companhias[Ano],YEAR(J$21),Companhias[Mês],Infrações!J$3)</f>
        <v>0</v>
      </c>
      <c r="K30" s="9">
        <f>SUMIFS(Companhias[Notificações],Companhias[Descumprimento],Tabela9[[#This Row],[Descumprimento - Regulamento de Emissores - Companhias]],Companhias[Ano],YEAR(K$21),Companhias[Mês],Infrações!K$3)</f>
        <v>0</v>
      </c>
      <c r="L30" s="9">
        <f>SUMIFS(Companhias[Notificações],Companhias[Descumprimento],Tabela9[[#This Row],[Descumprimento - Regulamento de Emissores - Companhias]],Companhias[Ano],YEAR(L$21),Companhias[Mês],Infrações!L$3)</f>
        <v>0</v>
      </c>
      <c r="M30" s="9">
        <f>SUMIFS(Companhias[Notificações],Companhias[Descumprimento],Tabela9[[#This Row],[Descumprimento - Regulamento de Emissores - Companhias]],Companhias[Ano],YEAR(M$21),Companhias[Mês],Infrações!M$3)</f>
        <v>0</v>
      </c>
      <c r="N30" s="9">
        <f>SUMIFS(Companhias[Notificações],Companhias[Descumprimento],Tabela9[[#This Row],[Descumprimento - Regulamento de Emissores - Companhias]],Companhias[Ano],YEAR(N$21),Companhias[Mês],Infrações!N$3)</f>
        <v>0</v>
      </c>
      <c r="O30" s="9">
        <f>SUMIFS(Companhias[Notificações],Companhias[Descumprimento],Tabela9[[#This Row],[Descumprimento - Regulamento de Emissores - Companhias]],Companhias[Ano],YEAR(O$21),Companhias[Mês],Infrações!O$3)</f>
        <v>0</v>
      </c>
      <c r="P30" s="9">
        <f>SUMIFS(Companhias[Notificações],Companhias[Descumprimento],Tabela9[[#This Row],[Descumprimento - Regulamento de Emissores - Companhias]],Companhias[Ano],YEAR(P$21),Companhias[Mês],Infrações!P$3)</f>
        <v>0</v>
      </c>
      <c r="Q30" s="9">
        <f>SUMIFS(Companhias[Notificações],Companhias[Descumprimento],Tabela9[[#This Row],[Descumprimento - Regulamento de Emissores - Companhias]],Companhias[Ano],YEAR(Q$21),Companhias[Mês],Infrações!Q$3)</f>
        <v>0</v>
      </c>
      <c r="R30" s="9">
        <f>SUMIFS(Companhias[Notificações],Companhias[Descumprimento],Tabela9[[#This Row],[Descumprimento - Regulamento de Emissores - Companhias]],Companhias[Ano],YEAR(R$21),Companhias[Mês],Infrações!R$3)</f>
        <v>0</v>
      </c>
      <c r="S30" s="9">
        <f>SUMIFS(Companhias[Notificações],Companhias[Descumprimento],Tabela9[[#This Row],[Descumprimento - Regulamento de Emissores - Companhias]],Companhias[Ano],YEAR(S$21),Companhias[Mês],Infrações!S$3)</f>
        <v>0</v>
      </c>
      <c r="T30" s="9">
        <f>SUMIFS(Companhias[Notificações],Companhias[Descumprimento],Tabela9[[#This Row],[Descumprimento - Regulamento de Emissores - Companhias]],Companhias[Ano],YEAR(T$21),Companhias[Mês],Infrações!T$3)</f>
        <v>0</v>
      </c>
      <c r="U30" s="9">
        <f>SUMIFS(Companhias[Notificações],Companhias[Descumprimento],Tabela9[[#This Row],[Descumprimento - Regulamento de Emissores - Companhias]],Companhias[Ano],YEAR(U$21),Companhias[Mês],Infrações!U$3)</f>
        <v>0</v>
      </c>
      <c r="V30" s="9">
        <f>SUMIFS(Companhias[Notificações],Companhias[Descumprimento],Tabela9[[#This Row],[Descumprimento - Regulamento de Emissores - Companhias]],Companhias[Ano],YEAR(V$21),Companhias[Mês],Infrações!V$3)</f>
        <v>0</v>
      </c>
      <c r="W30" s="9">
        <f>SUMIFS(Companhias[Notificações],Companhias[Descumprimento],Tabela9[[#This Row],[Descumprimento - Regulamento de Emissores - Companhias]],Companhias[Ano],YEAR(W$21),Companhias[Mês],Infrações!W$3)</f>
        <v>0</v>
      </c>
      <c r="X30" s="9">
        <f>SUMIFS(Companhias[Notificações],Companhias[Descumprimento],Tabela9[[#This Row],[Descumprimento - Regulamento de Emissores - Companhias]],Companhias[Ano],YEAR(X$21),Companhias[Mês],Infrações!X$3)</f>
        <v>0</v>
      </c>
      <c r="Y30" s="9">
        <f>SUMIFS(Companhias[Notificações],Companhias[Descumprimento],Tabela9[[#This Row],[Descumprimento - Regulamento de Emissores - Companhias]],Companhias[Ano],YEAR(Y$21),Companhias[Mês],Infrações!Y$3)</f>
        <v>0</v>
      </c>
      <c r="Z30" s="9">
        <f>SUMIFS(Companhias[Notificações],Companhias[Descumprimento],Tabela9[[#This Row],[Descumprimento - Regulamento de Emissores - Companhias]],Companhias[Ano],YEAR(Z$21),Companhias[Mês],Infrações!Z$3)</f>
        <v>0</v>
      </c>
      <c r="AA30" s="9">
        <f>SUMIFS(Companhias[Notificações],Companhias[Descumprimento],Tabela9[[#This Row],[Descumprimento - Regulamento de Emissores - Companhias]],Companhias[Ano],YEAR(AA$21),Companhias[Mês],Infrações!AA$3)</f>
        <v>0</v>
      </c>
      <c r="AB30" s="9">
        <f>SUMIFS(Companhias[Notificações],Companhias[Descumprimento],Tabela9[[#This Row],[Descumprimento - Regulamento de Emissores - Companhias]],Companhias[Ano],YEAR(AB$21),Companhias[Mês],Infrações!AB$3)</f>
        <v>0</v>
      </c>
      <c r="AC30" s="9">
        <f>SUMIFS(Companhias[Notificações],Companhias[Descumprimento],Tabela9[[#This Row],[Descumprimento - Regulamento de Emissores - Companhias]],Companhias[Ano],YEAR(AC$21),Companhias[Mês],Infrações!AC$3)</f>
        <v>0</v>
      </c>
      <c r="AD30" s="9">
        <f>SUMIFS(Companhias[Notificações],Companhias[Descumprimento],Tabela9[[#This Row],[Descumprimento - Regulamento de Emissores - Companhias]],Companhias[Ano],YEAR(AD$21),Companhias[Mês],Infrações!AD$3)</f>
        <v>0</v>
      </c>
      <c r="AE30" s="9">
        <f>SUMIFS(Companhias[Notificações],Companhias[Descumprimento],Tabela9[[#This Row],[Descumprimento - Regulamento de Emissores - Companhias]],Companhias[Ano],YEAR(AE$21),Companhias[Mês],Infrações!AE$3)</f>
        <v>0</v>
      </c>
      <c r="AF30" s="9">
        <f>SUMIFS(Companhias[Notificações],Companhias[Descumprimento],Tabela9[[#This Row],[Descumprimento - Regulamento de Emissores - Companhias]],Companhias[Ano],YEAR(AF$21),Companhias[Mês],Infrações!AF$3)</f>
        <v>0</v>
      </c>
      <c r="AG30" s="9">
        <f>SUMIFS(Companhias[Notificações],Companhias[Descumprimento],Tabela9[[#This Row],[Descumprimento - Regulamento de Emissores - Companhias]],Companhias[Ano],YEAR(AG$21),Companhias[Mês],Infrações!AG$3)</f>
        <v>0</v>
      </c>
      <c r="AH30" s="9">
        <f>SUMIFS(Companhias[Notificações],Companhias[Descumprimento],Tabela9[[#This Row],[Descumprimento - Regulamento de Emissores - Companhias]],Companhias[Ano],YEAR(AH$21),Companhias[Mês],Infrações!AH$3)</f>
        <v>0</v>
      </c>
      <c r="AI30" s="9">
        <f>SUMIFS(Companhias[Notificações],Companhias[Descumprimento],Tabela9[[#This Row],[Descumprimento - Regulamento de Emissores - Companhias]],Companhias[Ano],YEAR(AI$21),Companhias[Mês],Infrações!AI$3)</f>
        <v>0</v>
      </c>
      <c r="AJ30" s="9">
        <f>SUMIFS(Companhias[Notificações],Companhias[Descumprimento],Tabela9[[#This Row],[Descumprimento - Regulamento de Emissores - Companhias]],Companhias[Ano],YEAR(AJ$21),Companhias[Mês],Infrações!AJ$3)</f>
        <v>0</v>
      </c>
      <c r="AK30" s="9">
        <f>SUMIFS(Companhias[Notificações],Companhias[Descumprimento],Tabela9[[#This Row],[Descumprimento - Regulamento de Emissores - Companhias]],Companhias[Ano],YEAR(AK$21),Companhias[Mês],Infrações!AK$3)</f>
        <v>0</v>
      </c>
      <c r="AL30" s="9">
        <f>SUMIFS(Companhias[Notificações],Companhias[Descumprimento],Tabela9[[#This Row],[Descumprimento - Regulamento de Emissores - Companhias]],Companhias[Ano],YEAR(AL$21),Companhias[Mês],Infrações!AL$3)</f>
        <v>0</v>
      </c>
      <c r="AM30" s="9">
        <f>SUMIFS(Companhias[Notificações],Companhias[Descumprimento],Tabela9[[#This Row],[Descumprimento - Regulamento de Emissores - Companhias]],Companhias[Ano],YEAR(AM$21),Companhias[Mês],Infrações!AM$3)</f>
        <v>0</v>
      </c>
      <c r="AN30" s="9">
        <f>SUMIFS(Companhias[Notificações],Companhias[Descumprimento],Tabela9[[#This Row],[Descumprimento - Regulamento de Emissores - Companhias]],Companhias[Ano],YEAR(AN$21),Companhias[Mês],Infrações!AN$3)</f>
        <v>0</v>
      </c>
      <c r="AO30" s="9">
        <f>SUMIFS(Companhias[Notificações],Companhias[Descumprimento],Tabela9[[#This Row],[Descumprimento - Regulamento de Emissores - Companhias]],Companhias[Ano],YEAR(AO$21),Companhias[Mês],Infrações!AO$3)</f>
        <v>0</v>
      </c>
      <c r="AP30" s="9">
        <f>SUMIFS(Companhias[Notificações],Companhias[Descumprimento],Tabela9[[#This Row],[Descumprimento - Regulamento de Emissores - Companhias]],Companhias[Ano],YEAR(AP$21),Companhias[Mês],Infrações!AP$3)</f>
        <v>0</v>
      </c>
      <c r="AQ30" s="9">
        <f>SUMIFS(Companhias[Notificações],Companhias[Descumprimento],Tabela9[[#This Row],[Descumprimento - Regulamento de Emissores - Companhias]],Companhias[Ano],YEAR(AQ$21),Companhias[Mês],Infrações!AQ$3)</f>
        <v>0</v>
      </c>
      <c r="AR30" s="9">
        <f>SUMIFS(Companhias[Notificações],Companhias[Descumprimento],Tabela9[[#This Row],[Descumprimento - Regulamento de Emissores - Companhias]],Companhias[Ano],YEAR(AR$21),Companhias[Mês],Infrações!AR$3)</f>
        <v>0</v>
      </c>
      <c r="AS30" s="9">
        <f>SUMIFS(Companhias[Notificações],Companhias[Descumprimento],Tabela9[[#This Row],[Descumprimento - Regulamento de Emissores - Companhias]],Companhias[Ano],YEAR(AS$21),Companhias[Mês],Infrações!AS$3)</f>
        <v>1</v>
      </c>
      <c r="AT30" s="9">
        <f>SUMIFS(Companhias[Notificações],Companhias[Descumprimento],Tabela9[[#This Row],[Descumprimento - Regulamento de Emissores - Companhias]],Companhias[Ano],YEAR(AT$21),Companhias[Mês],Infrações!AT$3)</f>
        <v>5</v>
      </c>
      <c r="AU30" s="9">
        <f>SUMIFS(Companhias[Notificações],Companhias[Descumprimento],Tabela9[[#This Row],[Descumprimento - Regulamento de Emissores - Companhias]],Companhias[Ano],YEAR(AU$21),Companhias[Mês],Infrações!AU$3)</f>
        <v>5</v>
      </c>
      <c r="AV30" s="9">
        <f>SUMIFS(Companhias[Notificações],Companhias[Descumprimento],Tabela9[[#This Row],[Descumprimento - Regulamento de Emissores - Companhias]],Companhias[Ano],YEAR(AV$21),Companhias[Mês],Infrações!AV$3)</f>
        <v>3</v>
      </c>
      <c r="AW30" s="9">
        <f>SUMIFS(Companhias[Notificações],Companhias[Descumprimento],Tabela9[[#This Row],[Descumprimento - Regulamento de Emissores - Companhias]],Companhias[Ano],YEAR(AW$21),Companhias[Mês],Infrações!AW$3)</f>
        <v>1</v>
      </c>
      <c r="AX30" s="9">
        <f>SUMIFS(Companhias[Notificações],Companhias[Descumprimento],Tabela9[[#This Row],[Descumprimento - Regulamento de Emissores - Companhias]],Companhias[Ano],YEAR(AX$21),Companhias[Mês],Infrações!AX$3)</f>
        <v>3</v>
      </c>
      <c r="AY30" s="9">
        <f>SUMIFS(Companhias[Notificações],Companhias[Descumprimento],Tabela9[[#This Row],[Descumprimento - Regulamento de Emissores - Companhias]],Companhias[Ano],YEAR(AY$21),Companhias[Mês],Infrações!AY$3)</f>
        <v>2</v>
      </c>
      <c r="AZ30" s="9">
        <f>SUMIFS(Companhias[Notificações],Companhias[Descumprimento],Tabela9[[#This Row],[Descumprimento - Regulamento de Emissores - Companhias]],Companhias[Ano],YEAR(AZ$21),Companhias[Mês],Infrações!AZ$3)</f>
        <v>0</v>
      </c>
    </row>
    <row r="31" spans="1:52" ht="30" x14ac:dyDescent="0.25">
      <c r="A31" s="9">
        <f>SUM(Tabela9[[#This Row],[jan-13]:[dez-16]])</f>
        <v>0</v>
      </c>
      <c r="B31" s="36">
        <f t="shared" si="1"/>
        <v>0</v>
      </c>
      <c r="D31" s="10" t="s">
        <v>27</v>
      </c>
      <c r="E31" s="9">
        <f>SUMIFS(Companhias[Notificações],Companhias[Descumprimento],Tabela9[[#This Row],[Descumprimento - Regulamento de Emissores - Companhias]],Companhias[Ano],YEAR(E$21),Companhias[Mês],Infrações!E$3)</f>
        <v>0</v>
      </c>
      <c r="F31" s="9">
        <f>SUMIFS(Companhias[Notificações],Companhias[Descumprimento],Tabela9[[#This Row],[Descumprimento - Regulamento de Emissores - Companhias]],Companhias[Ano],YEAR(F$21),Companhias[Mês],Infrações!F$3)</f>
        <v>0</v>
      </c>
      <c r="G31" s="9">
        <f>SUMIFS(Companhias[Notificações],Companhias[Descumprimento],Tabela9[[#This Row],[Descumprimento - Regulamento de Emissores - Companhias]],Companhias[Ano],YEAR(G$21),Companhias[Mês],Infrações!G$3)</f>
        <v>0</v>
      </c>
      <c r="H31" s="9">
        <f>SUMIFS(Companhias[Notificações],Companhias[Descumprimento],Tabela9[[#This Row],[Descumprimento - Regulamento de Emissores - Companhias]],Companhias[Ano],YEAR(H$21),Companhias[Mês],Infrações!H$3)</f>
        <v>0</v>
      </c>
      <c r="I31" s="9">
        <f>SUMIFS(Companhias[Notificações],Companhias[Descumprimento],Tabela9[[#This Row],[Descumprimento - Regulamento de Emissores - Companhias]],Companhias[Ano],YEAR(I$21),Companhias[Mês],Infrações!I$3)</f>
        <v>0</v>
      </c>
      <c r="J31" s="9">
        <f>SUMIFS(Companhias[Notificações],Companhias[Descumprimento],Tabela9[[#This Row],[Descumprimento - Regulamento de Emissores - Companhias]],Companhias[Ano],YEAR(J$21),Companhias[Mês],Infrações!J$3)</f>
        <v>0</v>
      </c>
      <c r="K31" s="9">
        <f>SUMIFS(Companhias[Notificações],Companhias[Descumprimento],Tabela9[[#This Row],[Descumprimento - Regulamento de Emissores - Companhias]],Companhias[Ano],YEAR(K$21),Companhias[Mês],Infrações!K$3)</f>
        <v>0</v>
      </c>
      <c r="L31" s="9">
        <f>SUMIFS(Companhias[Notificações],Companhias[Descumprimento],Tabela9[[#This Row],[Descumprimento - Regulamento de Emissores - Companhias]],Companhias[Ano],YEAR(L$21),Companhias[Mês],Infrações!L$3)</f>
        <v>0</v>
      </c>
      <c r="M31" s="9">
        <f>SUMIFS(Companhias[Notificações],Companhias[Descumprimento],Tabela9[[#This Row],[Descumprimento - Regulamento de Emissores - Companhias]],Companhias[Ano],YEAR(M$21),Companhias[Mês],Infrações!M$3)</f>
        <v>0</v>
      </c>
      <c r="N31" s="9">
        <f>SUMIFS(Companhias[Notificações],Companhias[Descumprimento],Tabela9[[#This Row],[Descumprimento - Regulamento de Emissores - Companhias]],Companhias[Ano],YEAR(N$21),Companhias[Mês],Infrações!N$3)</f>
        <v>0</v>
      </c>
      <c r="O31" s="9">
        <f>SUMIFS(Companhias[Notificações],Companhias[Descumprimento],Tabela9[[#This Row],[Descumprimento - Regulamento de Emissores - Companhias]],Companhias[Ano],YEAR(O$21),Companhias[Mês],Infrações!O$3)</f>
        <v>0</v>
      </c>
      <c r="P31" s="9">
        <f>SUMIFS(Companhias[Notificações],Companhias[Descumprimento],Tabela9[[#This Row],[Descumprimento - Regulamento de Emissores - Companhias]],Companhias[Ano],YEAR(P$21),Companhias[Mês],Infrações!P$3)</f>
        <v>0</v>
      </c>
      <c r="Q31" s="9">
        <f>SUMIFS(Companhias[Notificações],Companhias[Descumprimento],Tabela9[[#This Row],[Descumprimento - Regulamento de Emissores - Companhias]],Companhias[Ano],YEAR(Q$21),Companhias[Mês],Infrações!Q$3)</f>
        <v>0</v>
      </c>
      <c r="R31" s="9">
        <f>SUMIFS(Companhias[Notificações],Companhias[Descumprimento],Tabela9[[#This Row],[Descumprimento - Regulamento de Emissores - Companhias]],Companhias[Ano],YEAR(R$21),Companhias[Mês],Infrações!R$3)</f>
        <v>0</v>
      </c>
      <c r="S31" s="9">
        <f>SUMIFS(Companhias[Notificações],Companhias[Descumprimento],Tabela9[[#This Row],[Descumprimento - Regulamento de Emissores - Companhias]],Companhias[Ano],YEAR(S$21),Companhias[Mês],Infrações!S$3)</f>
        <v>0</v>
      </c>
      <c r="T31" s="9">
        <f>SUMIFS(Companhias[Notificações],Companhias[Descumprimento],Tabela9[[#This Row],[Descumprimento - Regulamento de Emissores - Companhias]],Companhias[Ano],YEAR(T$21),Companhias[Mês],Infrações!T$3)</f>
        <v>0</v>
      </c>
      <c r="U31" s="9">
        <f>SUMIFS(Companhias[Notificações],Companhias[Descumprimento],Tabela9[[#This Row],[Descumprimento - Regulamento de Emissores - Companhias]],Companhias[Ano],YEAR(U$21),Companhias[Mês],Infrações!U$3)</f>
        <v>0</v>
      </c>
      <c r="V31" s="9">
        <f>SUMIFS(Companhias[Notificações],Companhias[Descumprimento],Tabela9[[#This Row],[Descumprimento - Regulamento de Emissores - Companhias]],Companhias[Ano],YEAR(V$21),Companhias[Mês],Infrações!V$3)</f>
        <v>0</v>
      </c>
      <c r="W31" s="9">
        <f>SUMIFS(Companhias[Notificações],Companhias[Descumprimento],Tabela9[[#This Row],[Descumprimento - Regulamento de Emissores - Companhias]],Companhias[Ano],YEAR(W$21),Companhias[Mês],Infrações!W$3)</f>
        <v>0</v>
      </c>
      <c r="X31" s="9">
        <f>SUMIFS(Companhias[Notificações],Companhias[Descumprimento],Tabela9[[#This Row],[Descumprimento - Regulamento de Emissores - Companhias]],Companhias[Ano],YEAR(X$21),Companhias[Mês],Infrações!X$3)</f>
        <v>0</v>
      </c>
      <c r="Y31" s="9">
        <f>SUMIFS(Companhias[Notificações],Companhias[Descumprimento],Tabela9[[#This Row],[Descumprimento - Regulamento de Emissores - Companhias]],Companhias[Ano],YEAR(Y$21),Companhias[Mês],Infrações!Y$3)</f>
        <v>0</v>
      </c>
      <c r="Z31" s="9">
        <f>SUMIFS(Companhias[Notificações],Companhias[Descumprimento],Tabela9[[#This Row],[Descumprimento - Regulamento de Emissores - Companhias]],Companhias[Ano],YEAR(Z$21),Companhias[Mês],Infrações!Z$3)</f>
        <v>0</v>
      </c>
      <c r="AA31" s="9">
        <f>SUMIFS(Companhias[Notificações],Companhias[Descumprimento],Tabela9[[#This Row],[Descumprimento - Regulamento de Emissores - Companhias]],Companhias[Ano],YEAR(AA$21),Companhias[Mês],Infrações!AA$3)</f>
        <v>0</v>
      </c>
      <c r="AB31" s="9">
        <f>SUMIFS(Companhias[Notificações],Companhias[Descumprimento],Tabela9[[#This Row],[Descumprimento - Regulamento de Emissores - Companhias]],Companhias[Ano],YEAR(AB$21),Companhias[Mês],Infrações!AB$3)</f>
        <v>0</v>
      </c>
      <c r="AC31" s="9">
        <f>SUMIFS(Companhias[Notificações],Companhias[Descumprimento],Tabela9[[#This Row],[Descumprimento - Regulamento de Emissores - Companhias]],Companhias[Ano],YEAR(AC$21),Companhias[Mês],Infrações!AC$3)</f>
        <v>0</v>
      </c>
      <c r="AD31" s="9">
        <f>SUMIFS(Companhias[Notificações],Companhias[Descumprimento],Tabela9[[#This Row],[Descumprimento - Regulamento de Emissores - Companhias]],Companhias[Ano],YEAR(AD$21),Companhias[Mês],Infrações!AD$3)</f>
        <v>0</v>
      </c>
      <c r="AE31" s="9">
        <f>SUMIFS(Companhias[Notificações],Companhias[Descumprimento],Tabela9[[#This Row],[Descumprimento - Regulamento de Emissores - Companhias]],Companhias[Ano],YEAR(AE$21),Companhias[Mês],Infrações!AE$3)</f>
        <v>0</v>
      </c>
      <c r="AF31" s="9">
        <f>SUMIFS(Companhias[Notificações],Companhias[Descumprimento],Tabela9[[#This Row],[Descumprimento - Regulamento de Emissores - Companhias]],Companhias[Ano],YEAR(AF$21),Companhias[Mês],Infrações!AF$3)</f>
        <v>0</v>
      </c>
      <c r="AG31" s="9">
        <f>SUMIFS(Companhias[Notificações],Companhias[Descumprimento],Tabela9[[#This Row],[Descumprimento - Regulamento de Emissores - Companhias]],Companhias[Ano],YEAR(AG$21),Companhias[Mês],Infrações!AG$3)</f>
        <v>0</v>
      </c>
      <c r="AH31" s="9">
        <f>SUMIFS(Companhias[Notificações],Companhias[Descumprimento],Tabela9[[#This Row],[Descumprimento - Regulamento de Emissores - Companhias]],Companhias[Ano],YEAR(AH$21),Companhias[Mês],Infrações!AH$3)</f>
        <v>0</v>
      </c>
      <c r="AI31" s="9">
        <f>SUMIFS(Companhias[Notificações],Companhias[Descumprimento],Tabela9[[#This Row],[Descumprimento - Regulamento de Emissores - Companhias]],Companhias[Ano],YEAR(AI$21),Companhias[Mês],Infrações!AI$3)</f>
        <v>0</v>
      </c>
      <c r="AJ31" s="9">
        <f>SUMIFS(Companhias[Notificações],Companhias[Descumprimento],Tabela9[[#This Row],[Descumprimento - Regulamento de Emissores - Companhias]],Companhias[Ano],YEAR(AJ$21),Companhias[Mês],Infrações!AJ$3)</f>
        <v>0</v>
      </c>
      <c r="AK31" s="9">
        <f>SUMIFS(Companhias[Notificações],Companhias[Descumprimento],Tabela9[[#This Row],[Descumprimento - Regulamento de Emissores - Companhias]],Companhias[Ano],YEAR(AK$21),Companhias[Mês],Infrações!AK$3)</f>
        <v>0</v>
      </c>
      <c r="AL31" s="9">
        <f>SUMIFS(Companhias[Notificações],Companhias[Descumprimento],Tabela9[[#This Row],[Descumprimento - Regulamento de Emissores - Companhias]],Companhias[Ano],YEAR(AL$21),Companhias[Mês],Infrações!AL$3)</f>
        <v>0</v>
      </c>
      <c r="AM31" s="9">
        <f>SUMIFS(Companhias[Notificações],Companhias[Descumprimento],Tabela9[[#This Row],[Descumprimento - Regulamento de Emissores - Companhias]],Companhias[Ano],YEAR(AM$21),Companhias[Mês],Infrações!AM$3)</f>
        <v>0</v>
      </c>
      <c r="AN31" s="9">
        <f>SUMIFS(Companhias[Notificações],Companhias[Descumprimento],Tabela9[[#This Row],[Descumprimento - Regulamento de Emissores - Companhias]],Companhias[Ano],YEAR(AN$21),Companhias[Mês],Infrações!AN$3)</f>
        <v>0</v>
      </c>
      <c r="AO31" s="9">
        <f>SUMIFS(Companhias[Notificações],Companhias[Descumprimento],Tabela9[[#This Row],[Descumprimento - Regulamento de Emissores - Companhias]],Companhias[Ano],YEAR(AO$21),Companhias[Mês],Infrações!AO$3)</f>
        <v>0</v>
      </c>
      <c r="AP31" s="9">
        <f>SUMIFS(Companhias[Notificações],Companhias[Descumprimento],Tabela9[[#This Row],[Descumprimento - Regulamento de Emissores - Companhias]],Companhias[Ano],YEAR(AP$21),Companhias[Mês],Infrações!AP$3)</f>
        <v>0</v>
      </c>
      <c r="AQ31" s="9">
        <f>SUMIFS(Companhias[Notificações],Companhias[Descumprimento],Tabela9[[#This Row],[Descumprimento - Regulamento de Emissores - Companhias]],Companhias[Ano],YEAR(AQ$21),Companhias[Mês],Infrações!AQ$3)</f>
        <v>0</v>
      </c>
      <c r="AR31" s="9">
        <f>SUMIFS(Companhias[Notificações],Companhias[Descumprimento],Tabela9[[#This Row],[Descumprimento - Regulamento de Emissores - Companhias]],Companhias[Ano],YEAR(AR$21),Companhias[Mês],Infrações!AR$3)</f>
        <v>0</v>
      </c>
      <c r="AS31" s="9">
        <f>SUMIFS(Companhias[Notificações],Companhias[Descumprimento],Tabela9[[#This Row],[Descumprimento - Regulamento de Emissores - Companhias]],Companhias[Ano],YEAR(AS$21),Companhias[Mês],Infrações!AS$3)</f>
        <v>0</v>
      </c>
      <c r="AT31" s="9">
        <f>SUMIFS(Companhias[Notificações],Companhias[Descumprimento],Tabela9[[#This Row],[Descumprimento - Regulamento de Emissores - Companhias]],Companhias[Ano],YEAR(AT$21),Companhias[Mês],Infrações!AT$3)</f>
        <v>0</v>
      </c>
      <c r="AU31" s="9">
        <f>SUMIFS(Companhias[Notificações],Companhias[Descumprimento],Tabela9[[#This Row],[Descumprimento - Regulamento de Emissores - Companhias]],Companhias[Ano],YEAR(AU$21),Companhias[Mês],Infrações!AU$3)</f>
        <v>0</v>
      </c>
      <c r="AV31" s="9">
        <f>SUMIFS(Companhias[Notificações],Companhias[Descumprimento],Tabela9[[#This Row],[Descumprimento - Regulamento de Emissores - Companhias]],Companhias[Ano],YEAR(AV$21),Companhias[Mês],Infrações!AV$3)</f>
        <v>0</v>
      </c>
      <c r="AW31" s="9">
        <f>SUMIFS(Companhias[Notificações],Companhias[Descumprimento],Tabela9[[#This Row],[Descumprimento - Regulamento de Emissores - Companhias]],Companhias[Ano],YEAR(AW$21),Companhias[Mês],Infrações!AW$3)</f>
        <v>0</v>
      </c>
      <c r="AX31" s="9">
        <f>SUMIFS(Companhias[Notificações],Companhias[Descumprimento],Tabela9[[#This Row],[Descumprimento - Regulamento de Emissores - Companhias]],Companhias[Ano],YEAR(AX$21),Companhias[Mês],Infrações!AX$3)</f>
        <v>0</v>
      </c>
      <c r="AY31" s="9">
        <f>SUMIFS(Companhias[Notificações],Companhias[Descumprimento],Tabela9[[#This Row],[Descumprimento - Regulamento de Emissores - Companhias]],Companhias[Ano],YEAR(AY$21),Companhias[Mês],Infrações!AY$3)</f>
        <v>0</v>
      </c>
      <c r="AZ31" s="9">
        <f>SUMIFS(Companhias[Notificações],Companhias[Descumprimento],Tabela9[[#This Row],[Descumprimento - Regulamento de Emissores - Companhias]],Companhias[Ano],YEAR(AZ$21),Companhias[Mês],Infrações!AZ$3)</f>
        <v>0</v>
      </c>
    </row>
    <row r="32" spans="1:52" x14ac:dyDescent="0.25">
      <c r="A32" s="9">
        <f>SUM(Tabela9[[#This Row],[jan-13]:[dez-16]])</f>
        <v>4</v>
      </c>
      <c r="B32" s="36">
        <f t="shared" si="1"/>
        <v>7.8277886497064575E-3</v>
      </c>
      <c r="D32" s="10" t="s">
        <v>9</v>
      </c>
      <c r="E32" s="9">
        <f>SUMIFS(Companhias[Notificações],Companhias[Descumprimento],Tabela9[[#This Row],[Descumprimento - Regulamento de Emissores - Companhias]],Companhias[Ano],YEAR(E$21),Companhias[Mês],Infrações!E$3)</f>
        <v>0</v>
      </c>
      <c r="F32" s="9">
        <f>SUMIFS(Companhias[Notificações],Companhias[Descumprimento],Tabela9[[#This Row],[Descumprimento - Regulamento de Emissores - Companhias]],Companhias[Ano],YEAR(F$21),Companhias[Mês],Infrações!F$3)</f>
        <v>0</v>
      </c>
      <c r="G32" s="9">
        <f>SUMIFS(Companhias[Notificações],Companhias[Descumprimento],Tabela9[[#This Row],[Descumprimento - Regulamento de Emissores - Companhias]],Companhias[Ano],YEAR(G$21),Companhias[Mês],Infrações!G$3)</f>
        <v>0</v>
      </c>
      <c r="H32" s="9">
        <f>SUMIFS(Companhias[Notificações],Companhias[Descumprimento],Tabela9[[#This Row],[Descumprimento - Regulamento de Emissores - Companhias]],Companhias[Ano],YEAR(H$21),Companhias[Mês],Infrações!H$3)</f>
        <v>0</v>
      </c>
      <c r="I32" s="9">
        <f>SUMIFS(Companhias[Notificações],Companhias[Descumprimento],Tabela9[[#This Row],[Descumprimento - Regulamento de Emissores - Companhias]],Companhias[Ano],YEAR(I$21),Companhias[Mês],Infrações!I$3)</f>
        <v>0</v>
      </c>
      <c r="J32" s="9">
        <f>SUMIFS(Companhias[Notificações],Companhias[Descumprimento],Tabela9[[#This Row],[Descumprimento - Regulamento de Emissores - Companhias]],Companhias[Ano],YEAR(J$21),Companhias[Mês],Infrações!J$3)</f>
        <v>0</v>
      </c>
      <c r="K32" s="9">
        <f>SUMIFS(Companhias[Notificações],Companhias[Descumprimento],Tabela9[[#This Row],[Descumprimento - Regulamento de Emissores - Companhias]],Companhias[Ano],YEAR(K$21),Companhias[Mês],Infrações!K$3)</f>
        <v>0</v>
      </c>
      <c r="L32" s="9">
        <f>SUMIFS(Companhias[Notificações],Companhias[Descumprimento],Tabela9[[#This Row],[Descumprimento - Regulamento de Emissores - Companhias]],Companhias[Ano],YEAR(L$21),Companhias[Mês],Infrações!L$3)</f>
        <v>0</v>
      </c>
      <c r="M32" s="9">
        <f>SUMIFS(Companhias[Notificações],Companhias[Descumprimento],Tabela9[[#This Row],[Descumprimento - Regulamento de Emissores - Companhias]],Companhias[Ano],YEAR(M$21),Companhias[Mês],Infrações!M$3)</f>
        <v>0</v>
      </c>
      <c r="N32" s="9">
        <f>SUMIFS(Companhias[Notificações],Companhias[Descumprimento],Tabela9[[#This Row],[Descumprimento - Regulamento de Emissores - Companhias]],Companhias[Ano],YEAR(N$21),Companhias[Mês],Infrações!N$3)</f>
        <v>0</v>
      </c>
      <c r="O32" s="9">
        <f>SUMIFS(Companhias[Notificações],Companhias[Descumprimento],Tabela9[[#This Row],[Descumprimento - Regulamento de Emissores - Companhias]],Companhias[Ano],YEAR(O$21),Companhias[Mês],Infrações!O$3)</f>
        <v>0</v>
      </c>
      <c r="P32" s="9">
        <f>SUMIFS(Companhias[Notificações],Companhias[Descumprimento],Tabela9[[#This Row],[Descumprimento - Regulamento de Emissores - Companhias]],Companhias[Ano],YEAR(P$21),Companhias[Mês],Infrações!P$3)</f>
        <v>0</v>
      </c>
      <c r="Q32" s="9">
        <f>SUMIFS(Companhias[Notificações],Companhias[Descumprimento],Tabela9[[#This Row],[Descumprimento - Regulamento de Emissores - Companhias]],Companhias[Ano],YEAR(Q$21),Companhias[Mês],Infrações!Q$3)</f>
        <v>0</v>
      </c>
      <c r="R32" s="9">
        <f>SUMIFS(Companhias[Notificações],Companhias[Descumprimento],Tabela9[[#This Row],[Descumprimento - Regulamento de Emissores - Companhias]],Companhias[Ano],YEAR(R$21),Companhias[Mês],Infrações!R$3)</f>
        <v>0</v>
      </c>
      <c r="S32" s="9">
        <f>SUMIFS(Companhias[Notificações],Companhias[Descumprimento],Tabela9[[#This Row],[Descumprimento - Regulamento de Emissores - Companhias]],Companhias[Ano],YEAR(S$21),Companhias[Mês],Infrações!S$3)</f>
        <v>0</v>
      </c>
      <c r="T32" s="9">
        <f>SUMIFS(Companhias[Notificações],Companhias[Descumprimento],Tabela9[[#This Row],[Descumprimento - Regulamento de Emissores - Companhias]],Companhias[Ano],YEAR(T$21),Companhias[Mês],Infrações!T$3)</f>
        <v>0</v>
      </c>
      <c r="U32" s="9">
        <f>SUMIFS(Companhias[Notificações],Companhias[Descumprimento],Tabela9[[#This Row],[Descumprimento - Regulamento de Emissores - Companhias]],Companhias[Ano],YEAR(U$21),Companhias[Mês],Infrações!U$3)</f>
        <v>0</v>
      </c>
      <c r="V32" s="9">
        <f>SUMIFS(Companhias[Notificações],Companhias[Descumprimento],Tabela9[[#This Row],[Descumprimento - Regulamento de Emissores - Companhias]],Companhias[Ano],YEAR(V$21),Companhias[Mês],Infrações!V$3)</f>
        <v>0</v>
      </c>
      <c r="W32" s="9">
        <f>SUMIFS(Companhias[Notificações],Companhias[Descumprimento],Tabela9[[#This Row],[Descumprimento - Regulamento de Emissores - Companhias]],Companhias[Ano],YEAR(W$21),Companhias[Mês],Infrações!W$3)</f>
        <v>0</v>
      </c>
      <c r="X32" s="9">
        <f>SUMIFS(Companhias[Notificações],Companhias[Descumprimento],Tabela9[[#This Row],[Descumprimento - Regulamento de Emissores - Companhias]],Companhias[Ano],YEAR(X$21),Companhias[Mês],Infrações!X$3)</f>
        <v>0</v>
      </c>
      <c r="Y32" s="9">
        <f>SUMIFS(Companhias[Notificações],Companhias[Descumprimento],Tabela9[[#This Row],[Descumprimento - Regulamento de Emissores - Companhias]],Companhias[Ano],YEAR(Y$21),Companhias[Mês],Infrações!Y$3)</f>
        <v>0</v>
      </c>
      <c r="Z32" s="9">
        <f>SUMIFS(Companhias[Notificações],Companhias[Descumprimento],Tabela9[[#This Row],[Descumprimento - Regulamento de Emissores - Companhias]],Companhias[Ano],YEAR(Z$21),Companhias[Mês],Infrações!Z$3)</f>
        <v>0</v>
      </c>
      <c r="AA32" s="9">
        <f>SUMIFS(Companhias[Notificações],Companhias[Descumprimento],Tabela9[[#This Row],[Descumprimento - Regulamento de Emissores - Companhias]],Companhias[Ano],YEAR(AA$21),Companhias[Mês],Infrações!AA$3)</f>
        <v>0</v>
      </c>
      <c r="AB32" s="9">
        <f>SUMIFS(Companhias[Notificações],Companhias[Descumprimento],Tabela9[[#This Row],[Descumprimento - Regulamento de Emissores - Companhias]],Companhias[Ano],YEAR(AB$21),Companhias[Mês],Infrações!AB$3)</f>
        <v>0</v>
      </c>
      <c r="AC32" s="9">
        <f>SUMIFS(Companhias[Notificações],Companhias[Descumprimento],Tabela9[[#This Row],[Descumprimento - Regulamento de Emissores - Companhias]],Companhias[Ano],YEAR(AC$21),Companhias[Mês],Infrações!AC$3)</f>
        <v>0</v>
      </c>
      <c r="AD32" s="9">
        <f>SUMIFS(Companhias[Notificações],Companhias[Descumprimento],Tabela9[[#This Row],[Descumprimento - Regulamento de Emissores - Companhias]],Companhias[Ano],YEAR(AD$21),Companhias[Mês],Infrações!AD$3)</f>
        <v>0</v>
      </c>
      <c r="AE32" s="9">
        <f>SUMIFS(Companhias[Notificações],Companhias[Descumprimento],Tabela9[[#This Row],[Descumprimento - Regulamento de Emissores - Companhias]],Companhias[Ano],YEAR(AE$21),Companhias[Mês],Infrações!AE$3)</f>
        <v>0</v>
      </c>
      <c r="AF32" s="9">
        <f>SUMIFS(Companhias[Notificações],Companhias[Descumprimento],Tabela9[[#This Row],[Descumprimento - Regulamento de Emissores - Companhias]],Companhias[Ano],YEAR(AF$21),Companhias[Mês],Infrações!AF$3)</f>
        <v>0</v>
      </c>
      <c r="AG32" s="9">
        <f>SUMIFS(Companhias[Notificações],Companhias[Descumprimento],Tabela9[[#This Row],[Descumprimento - Regulamento de Emissores - Companhias]],Companhias[Ano],YEAR(AG$21),Companhias[Mês],Infrações!AG$3)</f>
        <v>0</v>
      </c>
      <c r="AH32" s="9">
        <f>SUMIFS(Companhias[Notificações],Companhias[Descumprimento],Tabela9[[#This Row],[Descumprimento - Regulamento de Emissores - Companhias]],Companhias[Ano],YEAR(AH$21),Companhias[Mês],Infrações!AH$3)</f>
        <v>0</v>
      </c>
      <c r="AI32" s="9">
        <f>SUMIFS(Companhias[Notificações],Companhias[Descumprimento],Tabela9[[#This Row],[Descumprimento - Regulamento de Emissores - Companhias]],Companhias[Ano],YEAR(AI$21),Companhias[Mês],Infrações!AI$3)</f>
        <v>0</v>
      </c>
      <c r="AJ32" s="9">
        <f>SUMIFS(Companhias[Notificações],Companhias[Descumprimento],Tabela9[[#This Row],[Descumprimento - Regulamento de Emissores - Companhias]],Companhias[Ano],YEAR(AJ$21),Companhias[Mês],Infrações!AJ$3)</f>
        <v>0</v>
      </c>
      <c r="AK32" s="9">
        <f>SUMIFS(Companhias[Notificações],Companhias[Descumprimento],Tabela9[[#This Row],[Descumprimento - Regulamento de Emissores - Companhias]],Companhias[Ano],YEAR(AK$21),Companhias[Mês],Infrações!AK$3)</f>
        <v>0</v>
      </c>
      <c r="AL32" s="9">
        <f>SUMIFS(Companhias[Notificações],Companhias[Descumprimento],Tabela9[[#This Row],[Descumprimento - Regulamento de Emissores - Companhias]],Companhias[Ano],YEAR(AL$21),Companhias[Mês],Infrações!AL$3)</f>
        <v>0</v>
      </c>
      <c r="AM32" s="9">
        <f>SUMIFS(Companhias[Notificações],Companhias[Descumprimento],Tabela9[[#This Row],[Descumprimento - Regulamento de Emissores - Companhias]],Companhias[Ano],YEAR(AM$21),Companhias[Mês],Infrações!AM$3)</f>
        <v>0</v>
      </c>
      <c r="AN32" s="9">
        <f>SUMIFS(Companhias[Notificações],Companhias[Descumprimento],Tabela9[[#This Row],[Descumprimento - Regulamento de Emissores - Companhias]],Companhias[Ano],YEAR(AN$21),Companhias[Mês],Infrações!AN$3)</f>
        <v>0</v>
      </c>
      <c r="AO32" s="9">
        <f>SUMIFS(Companhias[Notificações],Companhias[Descumprimento],Tabela9[[#This Row],[Descumprimento - Regulamento de Emissores - Companhias]],Companhias[Ano],YEAR(AO$21),Companhias[Mês],Infrações!AO$3)</f>
        <v>0</v>
      </c>
      <c r="AP32" s="9">
        <f>SUMIFS(Companhias[Notificações],Companhias[Descumprimento],Tabela9[[#This Row],[Descumprimento - Regulamento de Emissores - Companhias]],Companhias[Ano],YEAR(AP$21),Companhias[Mês],Infrações!AP$3)</f>
        <v>1</v>
      </c>
      <c r="AQ32" s="9">
        <f>SUMIFS(Companhias[Notificações],Companhias[Descumprimento],Tabela9[[#This Row],[Descumprimento - Regulamento de Emissores - Companhias]],Companhias[Ano],YEAR(AQ$21),Companhias[Mês],Infrações!AQ$3)</f>
        <v>3</v>
      </c>
      <c r="AR32" s="9">
        <f>SUMIFS(Companhias[Notificações],Companhias[Descumprimento],Tabela9[[#This Row],[Descumprimento - Regulamento de Emissores - Companhias]],Companhias[Ano],YEAR(AR$21),Companhias[Mês],Infrações!AR$3)</f>
        <v>0</v>
      </c>
      <c r="AS32" s="9">
        <f>SUMIFS(Companhias[Notificações],Companhias[Descumprimento],Tabela9[[#This Row],[Descumprimento - Regulamento de Emissores - Companhias]],Companhias[Ano],YEAR(AS$21),Companhias[Mês],Infrações!AS$3)</f>
        <v>0</v>
      </c>
      <c r="AT32" s="9">
        <f>SUMIFS(Companhias[Notificações],Companhias[Descumprimento],Tabela9[[#This Row],[Descumprimento - Regulamento de Emissores - Companhias]],Companhias[Ano],YEAR(AT$21),Companhias[Mês],Infrações!AT$3)</f>
        <v>0</v>
      </c>
      <c r="AU32" s="9">
        <f>SUMIFS(Companhias[Notificações],Companhias[Descumprimento],Tabela9[[#This Row],[Descumprimento - Regulamento de Emissores - Companhias]],Companhias[Ano],YEAR(AU$21),Companhias[Mês],Infrações!AU$3)</f>
        <v>0</v>
      </c>
      <c r="AV32" s="9">
        <f>SUMIFS(Companhias[Notificações],Companhias[Descumprimento],Tabela9[[#This Row],[Descumprimento - Regulamento de Emissores - Companhias]],Companhias[Ano],YEAR(AV$21),Companhias[Mês],Infrações!AV$3)</f>
        <v>0</v>
      </c>
      <c r="AW32" s="9">
        <f>SUMIFS(Companhias[Notificações],Companhias[Descumprimento],Tabela9[[#This Row],[Descumprimento - Regulamento de Emissores - Companhias]],Companhias[Ano],YEAR(AW$21),Companhias[Mês],Infrações!AW$3)</f>
        <v>0</v>
      </c>
      <c r="AX32" s="9">
        <f>SUMIFS(Companhias[Notificações],Companhias[Descumprimento],Tabela9[[#This Row],[Descumprimento - Regulamento de Emissores - Companhias]],Companhias[Ano],YEAR(AX$21),Companhias[Mês],Infrações!AX$3)</f>
        <v>0</v>
      </c>
      <c r="AY32" s="9">
        <f>SUMIFS(Companhias[Notificações],Companhias[Descumprimento],Tabela9[[#This Row],[Descumprimento - Regulamento de Emissores - Companhias]],Companhias[Ano],YEAR(AY$21),Companhias[Mês],Infrações!AY$3)</f>
        <v>0</v>
      </c>
      <c r="AZ32" s="9">
        <f>SUMIFS(Companhias[Notificações],Companhias[Descumprimento],Tabela9[[#This Row],[Descumprimento - Regulamento de Emissores - Companhias]],Companhias[Ano],YEAR(AZ$21),Companhias[Mês],Infrações!AZ$3)</f>
        <v>0</v>
      </c>
    </row>
    <row r="33" spans="1:52" x14ac:dyDescent="0.25">
      <c r="A33" s="9">
        <f>SUM(Tabela9[[#This Row],[jan-13]:[dez-16]])</f>
        <v>22</v>
      </c>
      <c r="B33" s="36">
        <f t="shared" si="1"/>
        <v>4.3052837573385516E-2</v>
      </c>
      <c r="D33" s="10" t="s">
        <v>19</v>
      </c>
      <c r="E33" s="9">
        <f>SUMIFS(Companhias[Notificações],Companhias[Descumprimento],Tabela9[[#This Row],[Descumprimento - Regulamento de Emissores - Companhias]],Companhias[Ano],YEAR(E$21),Companhias[Mês],Infrações!E$3)</f>
        <v>0</v>
      </c>
      <c r="F33" s="9">
        <f>SUMIFS(Companhias[Notificações],Companhias[Descumprimento],Tabela9[[#This Row],[Descumprimento - Regulamento de Emissores - Companhias]],Companhias[Ano],YEAR(F$21),Companhias[Mês],Infrações!F$3)</f>
        <v>0</v>
      </c>
      <c r="G33" s="9">
        <f>SUMIFS(Companhias[Notificações],Companhias[Descumprimento],Tabela9[[#This Row],[Descumprimento - Regulamento de Emissores - Companhias]],Companhias[Ano],YEAR(G$21),Companhias[Mês],Infrações!G$3)</f>
        <v>0</v>
      </c>
      <c r="H33" s="9">
        <f>SUMIFS(Companhias[Notificações],Companhias[Descumprimento],Tabela9[[#This Row],[Descumprimento - Regulamento de Emissores - Companhias]],Companhias[Ano],YEAR(H$21),Companhias[Mês],Infrações!H$3)</f>
        <v>0</v>
      </c>
      <c r="I33" s="9">
        <f>SUMIFS(Companhias[Notificações],Companhias[Descumprimento],Tabela9[[#This Row],[Descumprimento - Regulamento de Emissores - Companhias]],Companhias[Ano],YEAR(I$21),Companhias[Mês],Infrações!I$3)</f>
        <v>0</v>
      </c>
      <c r="J33" s="9">
        <f>SUMIFS(Companhias[Notificações],Companhias[Descumprimento],Tabela9[[#This Row],[Descumprimento - Regulamento de Emissores - Companhias]],Companhias[Ano],YEAR(J$21),Companhias[Mês],Infrações!J$3)</f>
        <v>0</v>
      </c>
      <c r="K33" s="9">
        <f>SUMIFS(Companhias[Notificações],Companhias[Descumprimento],Tabela9[[#This Row],[Descumprimento - Regulamento de Emissores - Companhias]],Companhias[Ano],YEAR(K$21),Companhias[Mês],Infrações!K$3)</f>
        <v>0</v>
      </c>
      <c r="L33" s="9">
        <f>SUMIFS(Companhias[Notificações],Companhias[Descumprimento],Tabela9[[#This Row],[Descumprimento - Regulamento de Emissores - Companhias]],Companhias[Ano],YEAR(L$21),Companhias[Mês],Infrações!L$3)</f>
        <v>0</v>
      </c>
      <c r="M33" s="9">
        <f>SUMIFS(Companhias[Notificações],Companhias[Descumprimento],Tabela9[[#This Row],[Descumprimento - Regulamento de Emissores - Companhias]],Companhias[Ano],YEAR(M$21),Companhias[Mês],Infrações!M$3)</f>
        <v>0</v>
      </c>
      <c r="N33" s="9">
        <f>SUMIFS(Companhias[Notificações],Companhias[Descumprimento],Tabela9[[#This Row],[Descumprimento - Regulamento de Emissores - Companhias]],Companhias[Ano],YEAR(N$21),Companhias[Mês],Infrações!N$3)</f>
        <v>0</v>
      </c>
      <c r="O33" s="9">
        <f>SUMIFS(Companhias[Notificações],Companhias[Descumprimento],Tabela9[[#This Row],[Descumprimento - Regulamento de Emissores - Companhias]],Companhias[Ano],YEAR(O$21),Companhias[Mês],Infrações!O$3)</f>
        <v>0</v>
      </c>
      <c r="P33" s="9">
        <f>SUMIFS(Companhias[Notificações],Companhias[Descumprimento],Tabela9[[#This Row],[Descumprimento - Regulamento de Emissores - Companhias]],Companhias[Ano],YEAR(P$21),Companhias[Mês],Infrações!P$3)</f>
        <v>0</v>
      </c>
      <c r="Q33" s="9">
        <f>SUMIFS(Companhias[Notificações],Companhias[Descumprimento],Tabela9[[#This Row],[Descumprimento - Regulamento de Emissores - Companhias]],Companhias[Ano],YEAR(Q$21),Companhias[Mês],Infrações!Q$3)</f>
        <v>0</v>
      </c>
      <c r="R33" s="9">
        <f>SUMIFS(Companhias[Notificações],Companhias[Descumprimento],Tabela9[[#This Row],[Descumprimento - Regulamento de Emissores - Companhias]],Companhias[Ano],YEAR(R$21),Companhias[Mês],Infrações!R$3)</f>
        <v>0</v>
      </c>
      <c r="S33" s="9">
        <f>SUMIFS(Companhias[Notificações],Companhias[Descumprimento],Tabela9[[#This Row],[Descumprimento - Regulamento de Emissores - Companhias]],Companhias[Ano],YEAR(S$21),Companhias[Mês],Infrações!S$3)</f>
        <v>0</v>
      </c>
      <c r="T33" s="9">
        <f>SUMIFS(Companhias[Notificações],Companhias[Descumprimento],Tabela9[[#This Row],[Descumprimento - Regulamento de Emissores - Companhias]],Companhias[Ano],YEAR(T$21),Companhias[Mês],Infrações!T$3)</f>
        <v>0</v>
      </c>
      <c r="U33" s="9">
        <f>SUMIFS(Companhias[Notificações],Companhias[Descumprimento],Tabela9[[#This Row],[Descumprimento - Regulamento de Emissores - Companhias]],Companhias[Ano],YEAR(U$21),Companhias[Mês],Infrações!U$3)</f>
        <v>0</v>
      </c>
      <c r="V33" s="9">
        <f>SUMIFS(Companhias[Notificações],Companhias[Descumprimento],Tabela9[[#This Row],[Descumprimento - Regulamento de Emissores - Companhias]],Companhias[Ano],YEAR(V$21),Companhias[Mês],Infrações!V$3)</f>
        <v>0</v>
      </c>
      <c r="W33" s="9">
        <f>SUMIFS(Companhias[Notificações],Companhias[Descumprimento],Tabela9[[#This Row],[Descumprimento - Regulamento de Emissores - Companhias]],Companhias[Ano],YEAR(W$21),Companhias[Mês],Infrações!W$3)</f>
        <v>0</v>
      </c>
      <c r="X33" s="9">
        <f>SUMIFS(Companhias[Notificações],Companhias[Descumprimento],Tabela9[[#This Row],[Descumprimento - Regulamento de Emissores - Companhias]],Companhias[Ano],YEAR(X$21),Companhias[Mês],Infrações!X$3)</f>
        <v>0</v>
      </c>
      <c r="Y33" s="9">
        <f>SUMIFS(Companhias[Notificações],Companhias[Descumprimento],Tabela9[[#This Row],[Descumprimento - Regulamento de Emissores - Companhias]],Companhias[Ano],YEAR(Y$21),Companhias[Mês],Infrações!Y$3)</f>
        <v>0</v>
      </c>
      <c r="Z33" s="9">
        <f>SUMIFS(Companhias[Notificações],Companhias[Descumprimento],Tabela9[[#This Row],[Descumprimento - Regulamento de Emissores - Companhias]],Companhias[Ano],YEAR(Z$21),Companhias[Mês],Infrações!Z$3)</f>
        <v>0</v>
      </c>
      <c r="AA33" s="9">
        <f>SUMIFS(Companhias[Notificações],Companhias[Descumprimento],Tabela9[[#This Row],[Descumprimento - Regulamento de Emissores - Companhias]],Companhias[Ano],YEAR(AA$21),Companhias[Mês],Infrações!AA$3)</f>
        <v>0</v>
      </c>
      <c r="AB33" s="9">
        <f>SUMIFS(Companhias[Notificações],Companhias[Descumprimento],Tabela9[[#This Row],[Descumprimento - Regulamento de Emissores - Companhias]],Companhias[Ano],YEAR(AB$21),Companhias[Mês],Infrações!AB$3)</f>
        <v>0</v>
      </c>
      <c r="AC33" s="9">
        <f>SUMIFS(Companhias[Notificações],Companhias[Descumprimento],Tabela9[[#This Row],[Descumprimento - Regulamento de Emissores - Companhias]],Companhias[Ano],YEAR(AC$21),Companhias[Mês],Infrações!AC$3)</f>
        <v>0</v>
      </c>
      <c r="AD33" s="9">
        <f>SUMIFS(Companhias[Notificações],Companhias[Descumprimento],Tabela9[[#This Row],[Descumprimento - Regulamento de Emissores - Companhias]],Companhias[Ano],YEAR(AD$21),Companhias[Mês],Infrações!AD$3)</f>
        <v>0</v>
      </c>
      <c r="AE33" s="9">
        <f>SUMIFS(Companhias[Notificações],Companhias[Descumprimento],Tabela9[[#This Row],[Descumprimento - Regulamento de Emissores - Companhias]],Companhias[Ano],YEAR(AE$21),Companhias[Mês],Infrações!AE$3)</f>
        <v>0</v>
      </c>
      <c r="AF33" s="9">
        <f>SUMIFS(Companhias[Notificações],Companhias[Descumprimento],Tabela9[[#This Row],[Descumprimento - Regulamento de Emissores - Companhias]],Companhias[Ano],YEAR(AF$21),Companhias[Mês],Infrações!AF$3)</f>
        <v>0</v>
      </c>
      <c r="AG33" s="9">
        <f>SUMIFS(Companhias[Notificações],Companhias[Descumprimento],Tabela9[[#This Row],[Descumprimento - Regulamento de Emissores - Companhias]],Companhias[Ano],YEAR(AG$21),Companhias[Mês],Infrações!AG$3)</f>
        <v>0</v>
      </c>
      <c r="AH33" s="9">
        <f>SUMIFS(Companhias[Notificações],Companhias[Descumprimento],Tabela9[[#This Row],[Descumprimento - Regulamento de Emissores - Companhias]],Companhias[Ano],YEAR(AH$21),Companhias[Mês],Infrações!AH$3)</f>
        <v>0</v>
      </c>
      <c r="AI33" s="9">
        <f>SUMIFS(Companhias[Notificações],Companhias[Descumprimento],Tabela9[[#This Row],[Descumprimento - Regulamento de Emissores - Companhias]],Companhias[Ano],YEAR(AI$21),Companhias[Mês],Infrações!AI$3)</f>
        <v>0</v>
      </c>
      <c r="AJ33" s="9">
        <f>SUMIFS(Companhias[Notificações],Companhias[Descumprimento],Tabela9[[#This Row],[Descumprimento - Regulamento de Emissores - Companhias]],Companhias[Ano],YEAR(AJ$21),Companhias[Mês],Infrações!AJ$3)</f>
        <v>0</v>
      </c>
      <c r="AK33" s="9">
        <f>SUMIFS(Companhias[Notificações],Companhias[Descumprimento],Tabela9[[#This Row],[Descumprimento - Regulamento de Emissores - Companhias]],Companhias[Ano],YEAR(AK$21),Companhias[Mês],Infrações!AK$3)</f>
        <v>0</v>
      </c>
      <c r="AL33" s="9">
        <f>SUMIFS(Companhias[Notificações],Companhias[Descumprimento],Tabela9[[#This Row],[Descumprimento - Regulamento de Emissores - Companhias]],Companhias[Ano],YEAR(AL$21),Companhias[Mês],Infrações!AL$3)</f>
        <v>0</v>
      </c>
      <c r="AM33" s="9">
        <f>SUMIFS(Companhias[Notificações],Companhias[Descumprimento],Tabela9[[#This Row],[Descumprimento - Regulamento de Emissores - Companhias]],Companhias[Ano],YEAR(AM$21),Companhias[Mês],Infrações!AM$3)</f>
        <v>0</v>
      </c>
      <c r="AN33" s="9">
        <f>SUMIFS(Companhias[Notificações],Companhias[Descumprimento],Tabela9[[#This Row],[Descumprimento - Regulamento de Emissores - Companhias]],Companhias[Ano],YEAR(AN$21),Companhias[Mês],Infrações!AN$3)</f>
        <v>0</v>
      </c>
      <c r="AO33" s="9">
        <f>SUMIFS(Companhias[Notificações],Companhias[Descumprimento],Tabela9[[#This Row],[Descumprimento - Regulamento de Emissores - Companhias]],Companhias[Ano],YEAR(AO$21),Companhias[Mês],Infrações!AO$3)</f>
        <v>0</v>
      </c>
      <c r="AP33" s="9">
        <f>SUMIFS(Companhias[Notificações],Companhias[Descumprimento],Tabela9[[#This Row],[Descumprimento - Regulamento de Emissores - Companhias]],Companhias[Ano],YEAR(AP$21),Companhias[Mês],Infrações!AP$3)</f>
        <v>0</v>
      </c>
      <c r="AQ33" s="9">
        <f>SUMIFS(Companhias[Notificações],Companhias[Descumprimento],Tabela9[[#This Row],[Descumprimento - Regulamento de Emissores - Companhias]],Companhias[Ano],YEAR(AQ$21),Companhias[Mês],Infrações!AQ$3)</f>
        <v>0</v>
      </c>
      <c r="AR33" s="9">
        <f>SUMIFS(Companhias[Notificações],Companhias[Descumprimento],Tabela9[[#This Row],[Descumprimento - Regulamento de Emissores - Companhias]],Companhias[Ano],YEAR(AR$21),Companhias[Mês],Infrações!AR$3)</f>
        <v>0</v>
      </c>
      <c r="AS33" s="9">
        <f>SUMIFS(Companhias[Notificações],Companhias[Descumprimento],Tabela9[[#This Row],[Descumprimento - Regulamento de Emissores - Companhias]],Companhias[Ano],YEAR(AS$21),Companhias[Mês],Infrações!AS$3)</f>
        <v>22</v>
      </c>
      <c r="AT33" s="9">
        <f>SUMIFS(Companhias[Notificações],Companhias[Descumprimento],Tabela9[[#This Row],[Descumprimento - Regulamento de Emissores - Companhias]],Companhias[Ano],YEAR(AT$21),Companhias[Mês],Infrações!AT$3)</f>
        <v>0</v>
      </c>
      <c r="AU33" s="9">
        <f>SUMIFS(Companhias[Notificações],Companhias[Descumprimento],Tabela9[[#This Row],[Descumprimento - Regulamento de Emissores - Companhias]],Companhias[Ano],YEAR(AU$21),Companhias[Mês],Infrações!AU$3)</f>
        <v>0</v>
      </c>
      <c r="AV33" s="9">
        <f>SUMIFS(Companhias[Notificações],Companhias[Descumprimento],Tabela9[[#This Row],[Descumprimento - Regulamento de Emissores - Companhias]],Companhias[Ano],YEAR(AV$21),Companhias[Mês],Infrações!AV$3)</f>
        <v>0</v>
      </c>
      <c r="AW33" s="9">
        <f>SUMIFS(Companhias[Notificações],Companhias[Descumprimento],Tabela9[[#This Row],[Descumprimento - Regulamento de Emissores - Companhias]],Companhias[Ano],YEAR(AW$21),Companhias[Mês],Infrações!AW$3)</f>
        <v>0</v>
      </c>
      <c r="AX33" s="9">
        <f>SUMIFS(Companhias[Notificações],Companhias[Descumprimento],Tabela9[[#This Row],[Descumprimento - Regulamento de Emissores - Companhias]],Companhias[Ano],YEAR(AX$21),Companhias[Mês],Infrações!AX$3)</f>
        <v>0</v>
      </c>
      <c r="AY33" s="9">
        <f>SUMIFS(Companhias[Notificações],Companhias[Descumprimento],Tabela9[[#This Row],[Descumprimento - Regulamento de Emissores - Companhias]],Companhias[Ano],YEAR(AY$21),Companhias[Mês],Infrações!AY$3)</f>
        <v>0</v>
      </c>
      <c r="AZ33" s="9">
        <f>SUMIFS(Companhias[Notificações],Companhias[Descumprimento],Tabela9[[#This Row],[Descumprimento - Regulamento de Emissores - Companhias]],Companhias[Ano],YEAR(AZ$21),Companhias[Mês],Infrações!AZ$3)</f>
        <v>0</v>
      </c>
    </row>
    <row r="34" spans="1:52" x14ac:dyDescent="0.25">
      <c r="A34" s="9">
        <f>SUM(Tabela9[[#This Row],[jan-13]:[dez-16]])</f>
        <v>21</v>
      </c>
      <c r="B34" s="36">
        <f t="shared" si="1"/>
        <v>4.1095890410958902E-2</v>
      </c>
      <c r="D34" s="10" t="s">
        <v>20</v>
      </c>
      <c r="E34" s="9">
        <f>SUMIFS(Companhias[Notificações],Companhias[Descumprimento],Tabela9[[#This Row],[Descumprimento - Regulamento de Emissores - Companhias]],Companhias[Ano],YEAR(E$21),Companhias[Mês],Infrações!E$3)</f>
        <v>0</v>
      </c>
      <c r="F34" s="9">
        <f>SUMIFS(Companhias[Notificações],Companhias[Descumprimento],Tabela9[[#This Row],[Descumprimento - Regulamento de Emissores - Companhias]],Companhias[Ano],YEAR(F$21),Companhias[Mês],Infrações!F$3)</f>
        <v>0</v>
      </c>
      <c r="G34" s="9">
        <f>SUMIFS(Companhias[Notificações],Companhias[Descumprimento],Tabela9[[#This Row],[Descumprimento - Regulamento de Emissores - Companhias]],Companhias[Ano],YEAR(G$21),Companhias[Mês],Infrações!G$3)</f>
        <v>0</v>
      </c>
      <c r="H34" s="9">
        <f>SUMIFS(Companhias[Notificações],Companhias[Descumprimento],Tabela9[[#This Row],[Descumprimento - Regulamento de Emissores - Companhias]],Companhias[Ano],YEAR(H$21),Companhias[Mês],Infrações!H$3)</f>
        <v>0</v>
      </c>
      <c r="I34" s="9">
        <f>SUMIFS(Companhias[Notificações],Companhias[Descumprimento],Tabela9[[#This Row],[Descumprimento - Regulamento de Emissores - Companhias]],Companhias[Ano],YEAR(I$21),Companhias[Mês],Infrações!I$3)</f>
        <v>0</v>
      </c>
      <c r="J34" s="9">
        <f>SUMIFS(Companhias[Notificações],Companhias[Descumprimento],Tabela9[[#This Row],[Descumprimento - Regulamento de Emissores - Companhias]],Companhias[Ano],YEAR(J$21),Companhias[Mês],Infrações!J$3)</f>
        <v>0</v>
      </c>
      <c r="K34" s="9">
        <f>SUMIFS(Companhias[Notificações],Companhias[Descumprimento],Tabela9[[#This Row],[Descumprimento - Regulamento de Emissores - Companhias]],Companhias[Ano],YEAR(K$21),Companhias[Mês],Infrações!K$3)</f>
        <v>0</v>
      </c>
      <c r="L34" s="9">
        <f>SUMIFS(Companhias[Notificações],Companhias[Descumprimento],Tabela9[[#This Row],[Descumprimento - Regulamento de Emissores - Companhias]],Companhias[Ano],YEAR(L$21),Companhias[Mês],Infrações!L$3)</f>
        <v>0</v>
      </c>
      <c r="M34" s="9">
        <f>SUMIFS(Companhias[Notificações],Companhias[Descumprimento],Tabela9[[#This Row],[Descumprimento - Regulamento de Emissores - Companhias]],Companhias[Ano],YEAR(M$21),Companhias[Mês],Infrações!M$3)</f>
        <v>0</v>
      </c>
      <c r="N34" s="9">
        <f>SUMIFS(Companhias[Notificações],Companhias[Descumprimento],Tabela9[[#This Row],[Descumprimento - Regulamento de Emissores - Companhias]],Companhias[Ano],YEAR(N$21),Companhias[Mês],Infrações!N$3)</f>
        <v>0</v>
      </c>
      <c r="O34" s="9">
        <f>SUMIFS(Companhias[Notificações],Companhias[Descumprimento],Tabela9[[#This Row],[Descumprimento - Regulamento de Emissores - Companhias]],Companhias[Ano],YEAR(O$21),Companhias[Mês],Infrações!O$3)</f>
        <v>0</v>
      </c>
      <c r="P34" s="9">
        <f>SUMIFS(Companhias[Notificações],Companhias[Descumprimento],Tabela9[[#This Row],[Descumprimento - Regulamento de Emissores - Companhias]],Companhias[Ano],YEAR(P$21),Companhias[Mês],Infrações!P$3)</f>
        <v>0</v>
      </c>
      <c r="Q34" s="9">
        <f>SUMIFS(Companhias[Notificações],Companhias[Descumprimento],Tabela9[[#This Row],[Descumprimento - Regulamento de Emissores - Companhias]],Companhias[Ano],YEAR(Q$21),Companhias[Mês],Infrações!Q$3)</f>
        <v>0</v>
      </c>
      <c r="R34" s="9">
        <f>SUMIFS(Companhias[Notificações],Companhias[Descumprimento],Tabela9[[#This Row],[Descumprimento - Regulamento de Emissores - Companhias]],Companhias[Ano],YEAR(R$21),Companhias[Mês],Infrações!R$3)</f>
        <v>0</v>
      </c>
      <c r="S34" s="9">
        <f>SUMIFS(Companhias[Notificações],Companhias[Descumprimento],Tabela9[[#This Row],[Descumprimento - Regulamento de Emissores - Companhias]],Companhias[Ano],YEAR(S$21),Companhias[Mês],Infrações!S$3)</f>
        <v>0</v>
      </c>
      <c r="T34" s="9">
        <f>SUMIFS(Companhias[Notificações],Companhias[Descumprimento],Tabela9[[#This Row],[Descumprimento - Regulamento de Emissores - Companhias]],Companhias[Ano],YEAR(T$21),Companhias[Mês],Infrações!T$3)</f>
        <v>0</v>
      </c>
      <c r="U34" s="9">
        <f>SUMIFS(Companhias[Notificações],Companhias[Descumprimento],Tabela9[[#This Row],[Descumprimento - Regulamento de Emissores - Companhias]],Companhias[Ano],YEAR(U$21),Companhias[Mês],Infrações!U$3)</f>
        <v>0</v>
      </c>
      <c r="V34" s="9">
        <f>SUMIFS(Companhias[Notificações],Companhias[Descumprimento],Tabela9[[#This Row],[Descumprimento - Regulamento de Emissores - Companhias]],Companhias[Ano],YEAR(V$21),Companhias[Mês],Infrações!V$3)</f>
        <v>0</v>
      </c>
      <c r="W34" s="9">
        <f>SUMIFS(Companhias[Notificações],Companhias[Descumprimento],Tabela9[[#This Row],[Descumprimento - Regulamento de Emissores - Companhias]],Companhias[Ano],YEAR(W$21),Companhias[Mês],Infrações!W$3)</f>
        <v>0</v>
      </c>
      <c r="X34" s="9">
        <f>SUMIFS(Companhias[Notificações],Companhias[Descumprimento],Tabela9[[#This Row],[Descumprimento - Regulamento de Emissores - Companhias]],Companhias[Ano],YEAR(X$21),Companhias[Mês],Infrações!X$3)</f>
        <v>0</v>
      </c>
      <c r="Y34" s="9">
        <f>SUMIFS(Companhias[Notificações],Companhias[Descumprimento],Tabela9[[#This Row],[Descumprimento - Regulamento de Emissores - Companhias]],Companhias[Ano],YEAR(Y$21),Companhias[Mês],Infrações!Y$3)</f>
        <v>0</v>
      </c>
      <c r="Z34" s="9">
        <f>SUMIFS(Companhias[Notificações],Companhias[Descumprimento],Tabela9[[#This Row],[Descumprimento - Regulamento de Emissores - Companhias]],Companhias[Ano],YEAR(Z$21),Companhias[Mês],Infrações!Z$3)</f>
        <v>0</v>
      </c>
      <c r="AA34" s="9">
        <f>SUMIFS(Companhias[Notificações],Companhias[Descumprimento],Tabela9[[#This Row],[Descumprimento - Regulamento de Emissores - Companhias]],Companhias[Ano],YEAR(AA$21),Companhias[Mês],Infrações!AA$3)</f>
        <v>0</v>
      </c>
      <c r="AB34" s="9">
        <f>SUMIFS(Companhias[Notificações],Companhias[Descumprimento],Tabela9[[#This Row],[Descumprimento - Regulamento de Emissores - Companhias]],Companhias[Ano],YEAR(AB$21),Companhias[Mês],Infrações!AB$3)</f>
        <v>0</v>
      </c>
      <c r="AC34" s="9">
        <f>SUMIFS(Companhias[Notificações],Companhias[Descumprimento],Tabela9[[#This Row],[Descumprimento - Regulamento de Emissores - Companhias]],Companhias[Ano],YEAR(AC$21),Companhias[Mês],Infrações!AC$3)</f>
        <v>0</v>
      </c>
      <c r="AD34" s="9">
        <f>SUMIFS(Companhias[Notificações],Companhias[Descumprimento],Tabela9[[#This Row],[Descumprimento - Regulamento de Emissores - Companhias]],Companhias[Ano],YEAR(AD$21),Companhias[Mês],Infrações!AD$3)</f>
        <v>0</v>
      </c>
      <c r="AE34" s="9">
        <f>SUMIFS(Companhias[Notificações],Companhias[Descumprimento],Tabela9[[#This Row],[Descumprimento - Regulamento de Emissores - Companhias]],Companhias[Ano],YEAR(AE$21),Companhias[Mês],Infrações!AE$3)</f>
        <v>0</v>
      </c>
      <c r="AF34" s="9">
        <f>SUMIFS(Companhias[Notificações],Companhias[Descumprimento],Tabela9[[#This Row],[Descumprimento - Regulamento de Emissores - Companhias]],Companhias[Ano],YEAR(AF$21),Companhias[Mês],Infrações!AF$3)</f>
        <v>0</v>
      </c>
      <c r="AG34" s="9">
        <f>SUMIFS(Companhias[Notificações],Companhias[Descumprimento],Tabela9[[#This Row],[Descumprimento - Regulamento de Emissores - Companhias]],Companhias[Ano],YEAR(AG$21),Companhias[Mês],Infrações!AG$3)</f>
        <v>0</v>
      </c>
      <c r="AH34" s="9">
        <f>SUMIFS(Companhias[Notificações],Companhias[Descumprimento],Tabela9[[#This Row],[Descumprimento - Regulamento de Emissores - Companhias]],Companhias[Ano],YEAR(AH$21),Companhias[Mês],Infrações!AH$3)</f>
        <v>0</v>
      </c>
      <c r="AI34" s="9">
        <f>SUMIFS(Companhias[Notificações],Companhias[Descumprimento],Tabela9[[#This Row],[Descumprimento - Regulamento de Emissores - Companhias]],Companhias[Ano],YEAR(AI$21),Companhias[Mês],Infrações!AI$3)</f>
        <v>0</v>
      </c>
      <c r="AJ34" s="9">
        <f>SUMIFS(Companhias[Notificações],Companhias[Descumprimento],Tabela9[[#This Row],[Descumprimento - Regulamento de Emissores - Companhias]],Companhias[Ano],YEAR(AJ$21),Companhias[Mês],Infrações!AJ$3)</f>
        <v>0</v>
      </c>
      <c r="AK34" s="9">
        <f>SUMIFS(Companhias[Notificações],Companhias[Descumprimento],Tabela9[[#This Row],[Descumprimento - Regulamento de Emissores - Companhias]],Companhias[Ano],YEAR(AK$21),Companhias[Mês],Infrações!AK$3)</f>
        <v>0</v>
      </c>
      <c r="AL34" s="9">
        <f>SUMIFS(Companhias[Notificações],Companhias[Descumprimento],Tabela9[[#This Row],[Descumprimento - Regulamento de Emissores - Companhias]],Companhias[Ano],YEAR(AL$21),Companhias[Mês],Infrações!AL$3)</f>
        <v>0</v>
      </c>
      <c r="AM34" s="9">
        <f>SUMIFS(Companhias[Notificações],Companhias[Descumprimento],Tabela9[[#This Row],[Descumprimento - Regulamento de Emissores - Companhias]],Companhias[Ano],YEAR(AM$21),Companhias[Mês],Infrações!AM$3)</f>
        <v>0</v>
      </c>
      <c r="AN34" s="9">
        <f>SUMIFS(Companhias[Notificações],Companhias[Descumprimento],Tabela9[[#This Row],[Descumprimento - Regulamento de Emissores - Companhias]],Companhias[Ano],YEAR(AN$21),Companhias[Mês],Infrações!AN$3)</f>
        <v>0</v>
      </c>
      <c r="AO34" s="9">
        <f>SUMIFS(Companhias[Notificações],Companhias[Descumprimento],Tabela9[[#This Row],[Descumprimento - Regulamento de Emissores - Companhias]],Companhias[Ano],YEAR(AO$21),Companhias[Mês],Infrações!AO$3)</f>
        <v>0</v>
      </c>
      <c r="AP34" s="9">
        <f>SUMIFS(Companhias[Notificações],Companhias[Descumprimento],Tabela9[[#This Row],[Descumprimento - Regulamento de Emissores - Companhias]],Companhias[Ano],YEAR(AP$21),Companhias[Mês],Infrações!AP$3)</f>
        <v>0</v>
      </c>
      <c r="AQ34" s="9">
        <f>SUMIFS(Companhias[Notificações],Companhias[Descumprimento],Tabela9[[#This Row],[Descumprimento - Regulamento de Emissores - Companhias]],Companhias[Ano],YEAR(AQ$21),Companhias[Mês],Infrações!AQ$3)</f>
        <v>0</v>
      </c>
      <c r="AR34" s="9">
        <f>SUMIFS(Companhias[Notificações],Companhias[Descumprimento],Tabela9[[#This Row],[Descumprimento - Regulamento de Emissores - Companhias]],Companhias[Ano],YEAR(AR$21),Companhias[Mês],Infrações!AR$3)</f>
        <v>0</v>
      </c>
      <c r="AS34" s="9">
        <f>SUMIFS(Companhias[Notificações],Companhias[Descumprimento],Tabela9[[#This Row],[Descumprimento - Regulamento de Emissores - Companhias]],Companhias[Ano],YEAR(AS$21),Companhias[Mês],Infrações!AS$3)</f>
        <v>21</v>
      </c>
      <c r="AT34" s="9">
        <f>SUMIFS(Companhias[Notificações],Companhias[Descumprimento],Tabela9[[#This Row],[Descumprimento - Regulamento de Emissores - Companhias]],Companhias[Ano],YEAR(AT$21),Companhias[Mês],Infrações!AT$3)</f>
        <v>0</v>
      </c>
      <c r="AU34" s="9">
        <f>SUMIFS(Companhias[Notificações],Companhias[Descumprimento],Tabela9[[#This Row],[Descumprimento - Regulamento de Emissores - Companhias]],Companhias[Ano],YEAR(AU$21),Companhias[Mês],Infrações!AU$3)</f>
        <v>0</v>
      </c>
      <c r="AV34" s="9">
        <f>SUMIFS(Companhias[Notificações],Companhias[Descumprimento],Tabela9[[#This Row],[Descumprimento - Regulamento de Emissores - Companhias]],Companhias[Ano],YEAR(AV$21),Companhias[Mês],Infrações!AV$3)</f>
        <v>0</v>
      </c>
      <c r="AW34" s="9">
        <f>SUMIFS(Companhias[Notificações],Companhias[Descumprimento],Tabela9[[#This Row],[Descumprimento - Regulamento de Emissores - Companhias]],Companhias[Ano],YEAR(AW$21),Companhias[Mês],Infrações!AW$3)</f>
        <v>0</v>
      </c>
      <c r="AX34" s="9">
        <f>SUMIFS(Companhias[Notificações],Companhias[Descumprimento],Tabela9[[#This Row],[Descumprimento - Regulamento de Emissores - Companhias]],Companhias[Ano],YEAR(AX$21),Companhias[Mês],Infrações!AX$3)</f>
        <v>0</v>
      </c>
      <c r="AY34" s="9">
        <f>SUMIFS(Companhias[Notificações],Companhias[Descumprimento],Tabela9[[#This Row],[Descumprimento - Regulamento de Emissores - Companhias]],Companhias[Ano],YEAR(AY$21),Companhias[Mês],Infrações!AY$3)</f>
        <v>0</v>
      </c>
      <c r="AZ34" s="9">
        <f>SUMIFS(Companhias[Notificações],Companhias[Descumprimento],Tabela9[[#This Row],[Descumprimento - Regulamento de Emissores - Companhias]],Companhias[Ano],YEAR(AZ$21),Companhias[Mês],Infrações!AZ$3)</f>
        <v>0</v>
      </c>
    </row>
    <row r="35" spans="1:52" x14ac:dyDescent="0.25">
      <c r="A35" s="9">
        <f>SUM(Tabela9[[#This Row],[jan-13]:[dez-16]])</f>
        <v>56</v>
      </c>
      <c r="B35" s="36">
        <f t="shared" si="1"/>
        <v>0.1095890410958904</v>
      </c>
      <c r="D35" s="10" t="s">
        <v>15</v>
      </c>
      <c r="E35" s="9">
        <f>SUMIFS(Companhias[Notificações],Companhias[Descumprimento],Tabela9[[#This Row],[Descumprimento - Regulamento de Emissores - Companhias]],Companhias[Ano],YEAR(E$21),Companhias[Mês],Infrações!E$3)</f>
        <v>0</v>
      </c>
      <c r="F35" s="9">
        <f>SUMIFS(Companhias[Notificações],Companhias[Descumprimento],Tabela9[[#This Row],[Descumprimento - Regulamento de Emissores - Companhias]],Companhias[Ano],YEAR(F$21),Companhias[Mês],Infrações!F$3)</f>
        <v>0</v>
      </c>
      <c r="G35" s="9">
        <f>SUMIFS(Companhias[Notificações],Companhias[Descumprimento],Tabela9[[#This Row],[Descumprimento - Regulamento de Emissores - Companhias]],Companhias[Ano],YEAR(G$21),Companhias[Mês],Infrações!G$3)</f>
        <v>0</v>
      </c>
      <c r="H35" s="9">
        <f>SUMIFS(Companhias[Notificações],Companhias[Descumprimento],Tabela9[[#This Row],[Descumprimento - Regulamento de Emissores - Companhias]],Companhias[Ano],YEAR(H$21),Companhias[Mês],Infrações!H$3)</f>
        <v>0</v>
      </c>
      <c r="I35" s="9">
        <f>SUMIFS(Companhias[Notificações],Companhias[Descumprimento],Tabela9[[#This Row],[Descumprimento - Regulamento de Emissores - Companhias]],Companhias[Ano],YEAR(I$21),Companhias[Mês],Infrações!I$3)</f>
        <v>0</v>
      </c>
      <c r="J35" s="9">
        <f>SUMIFS(Companhias[Notificações],Companhias[Descumprimento],Tabela9[[#This Row],[Descumprimento - Regulamento de Emissores - Companhias]],Companhias[Ano],YEAR(J$21),Companhias[Mês],Infrações!J$3)</f>
        <v>0</v>
      </c>
      <c r="K35" s="9">
        <f>SUMIFS(Companhias[Notificações],Companhias[Descumprimento],Tabela9[[#This Row],[Descumprimento - Regulamento de Emissores - Companhias]],Companhias[Ano],YEAR(K$21),Companhias[Mês],Infrações!K$3)</f>
        <v>0</v>
      </c>
      <c r="L35" s="9">
        <f>SUMIFS(Companhias[Notificações],Companhias[Descumprimento],Tabela9[[#This Row],[Descumprimento - Regulamento de Emissores - Companhias]],Companhias[Ano],YEAR(L$21),Companhias[Mês],Infrações!L$3)</f>
        <v>0</v>
      </c>
      <c r="M35" s="9">
        <f>SUMIFS(Companhias[Notificações],Companhias[Descumprimento],Tabela9[[#This Row],[Descumprimento - Regulamento de Emissores - Companhias]],Companhias[Ano],YEAR(M$21),Companhias[Mês],Infrações!M$3)</f>
        <v>0</v>
      </c>
      <c r="N35" s="9">
        <f>SUMIFS(Companhias[Notificações],Companhias[Descumprimento],Tabela9[[#This Row],[Descumprimento - Regulamento de Emissores - Companhias]],Companhias[Ano],YEAR(N$21),Companhias[Mês],Infrações!N$3)</f>
        <v>0</v>
      </c>
      <c r="O35" s="9">
        <f>SUMIFS(Companhias[Notificações],Companhias[Descumprimento],Tabela9[[#This Row],[Descumprimento - Regulamento de Emissores - Companhias]],Companhias[Ano],YEAR(O$21),Companhias[Mês],Infrações!O$3)</f>
        <v>0</v>
      </c>
      <c r="P35" s="9">
        <f>SUMIFS(Companhias[Notificações],Companhias[Descumprimento],Tabela9[[#This Row],[Descumprimento - Regulamento de Emissores - Companhias]],Companhias[Ano],YEAR(P$21),Companhias[Mês],Infrações!P$3)</f>
        <v>0</v>
      </c>
      <c r="Q35" s="9">
        <f>SUMIFS(Companhias[Notificações],Companhias[Descumprimento],Tabela9[[#This Row],[Descumprimento - Regulamento de Emissores - Companhias]],Companhias[Ano],YEAR(Q$21),Companhias[Mês],Infrações!Q$3)</f>
        <v>0</v>
      </c>
      <c r="R35" s="9">
        <f>SUMIFS(Companhias[Notificações],Companhias[Descumprimento],Tabela9[[#This Row],[Descumprimento - Regulamento de Emissores - Companhias]],Companhias[Ano],YEAR(R$21),Companhias[Mês],Infrações!R$3)</f>
        <v>0</v>
      </c>
      <c r="S35" s="9">
        <f>SUMIFS(Companhias[Notificações],Companhias[Descumprimento],Tabela9[[#This Row],[Descumprimento - Regulamento de Emissores - Companhias]],Companhias[Ano],YEAR(S$21),Companhias[Mês],Infrações!S$3)</f>
        <v>0</v>
      </c>
      <c r="T35" s="9">
        <f>SUMIFS(Companhias[Notificações],Companhias[Descumprimento],Tabela9[[#This Row],[Descumprimento - Regulamento de Emissores - Companhias]],Companhias[Ano],YEAR(T$21),Companhias[Mês],Infrações!T$3)</f>
        <v>0</v>
      </c>
      <c r="U35" s="9">
        <f>SUMIFS(Companhias[Notificações],Companhias[Descumprimento],Tabela9[[#This Row],[Descumprimento - Regulamento de Emissores - Companhias]],Companhias[Ano],YEAR(U$21),Companhias[Mês],Infrações!U$3)</f>
        <v>0</v>
      </c>
      <c r="V35" s="9">
        <f>SUMIFS(Companhias[Notificações],Companhias[Descumprimento],Tabela9[[#This Row],[Descumprimento - Regulamento de Emissores - Companhias]],Companhias[Ano],YEAR(V$21),Companhias[Mês],Infrações!V$3)</f>
        <v>0</v>
      </c>
      <c r="W35" s="9">
        <f>SUMIFS(Companhias[Notificações],Companhias[Descumprimento],Tabela9[[#This Row],[Descumprimento - Regulamento de Emissores - Companhias]],Companhias[Ano],YEAR(W$21),Companhias[Mês],Infrações!W$3)</f>
        <v>0</v>
      </c>
      <c r="X35" s="9">
        <f>SUMIFS(Companhias[Notificações],Companhias[Descumprimento],Tabela9[[#This Row],[Descumprimento - Regulamento de Emissores - Companhias]],Companhias[Ano],YEAR(X$21),Companhias[Mês],Infrações!X$3)</f>
        <v>0</v>
      </c>
      <c r="Y35" s="9">
        <f>SUMIFS(Companhias[Notificações],Companhias[Descumprimento],Tabela9[[#This Row],[Descumprimento - Regulamento de Emissores - Companhias]],Companhias[Ano],YEAR(Y$21),Companhias[Mês],Infrações!Y$3)</f>
        <v>0</v>
      </c>
      <c r="Z35" s="9">
        <f>SUMIFS(Companhias[Notificações],Companhias[Descumprimento],Tabela9[[#This Row],[Descumprimento - Regulamento de Emissores - Companhias]],Companhias[Ano],YEAR(Z$21),Companhias[Mês],Infrações!Z$3)</f>
        <v>0</v>
      </c>
      <c r="AA35" s="9">
        <f>SUMIFS(Companhias[Notificações],Companhias[Descumprimento],Tabela9[[#This Row],[Descumprimento - Regulamento de Emissores - Companhias]],Companhias[Ano],YEAR(AA$21),Companhias[Mês],Infrações!AA$3)</f>
        <v>0</v>
      </c>
      <c r="AB35" s="9">
        <f>SUMIFS(Companhias[Notificações],Companhias[Descumprimento],Tabela9[[#This Row],[Descumprimento - Regulamento de Emissores - Companhias]],Companhias[Ano],YEAR(AB$21),Companhias[Mês],Infrações!AB$3)</f>
        <v>0</v>
      </c>
      <c r="AC35" s="9">
        <f>SUMIFS(Companhias[Notificações],Companhias[Descumprimento],Tabela9[[#This Row],[Descumprimento - Regulamento de Emissores - Companhias]],Companhias[Ano],YEAR(AC$21),Companhias[Mês],Infrações!AC$3)</f>
        <v>0</v>
      </c>
      <c r="AD35" s="9">
        <f>SUMIFS(Companhias[Notificações],Companhias[Descumprimento],Tabela9[[#This Row],[Descumprimento - Regulamento de Emissores - Companhias]],Companhias[Ano],YEAR(AD$21),Companhias[Mês],Infrações!AD$3)</f>
        <v>0</v>
      </c>
      <c r="AE35" s="9">
        <f>SUMIFS(Companhias[Notificações],Companhias[Descumprimento],Tabela9[[#This Row],[Descumprimento - Regulamento de Emissores - Companhias]],Companhias[Ano],YEAR(AE$21),Companhias[Mês],Infrações!AE$3)</f>
        <v>0</v>
      </c>
      <c r="AF35" s="9">
        <f>SUMIFS(Companhias[Notificações],Companhias[Descumprimento],Tabela9[[#This Row],[Descumprimento - Regulamento de Emissores - Companhias]],Companhias[Ano],YEAR(AF$21),Companhias[Mês],Infrações!AF$3)</f>
        <v>0</v>
      </c>
      <c r="AG35" s="9">
        <f>SUMIFS(Companhias[Notificações],Companhias[Descumprimento],Tabela9[[#This Row],[Descumprimento - Regulamento de Emissores - Companhias]],Companhias[Ano],YEAR(AG$21),Companhias[Mês],Infrações!AG$3)</f>
        <v>0</v>
      </c>
      <c r="AH35" s="9">
        <f>SUMIFS(Companhias[Notificações],Companhias[Descumprimento],Tabela9[[#This Row],[Descumprimento - Regulamento de Emissores - Companhias]],Companhias[Ano],YEAR(AH$21),Companhias[Mês],Infrações!AH$3)</f>
        <v>0</v>
      </c>
      <c r="AI35" s="9">
        <f>SUMIFS(Companhias[Notificações],Companhias[Descumprimento],Tabela9[[#This Row],[Descumprimento - Regulamento de Emissores - Companhias]],Companhias[Ano],YEAR(AI$21),Companhias[Mês],Infrações!AI$3)</f>
        <v>0</v>
      </c>
      <c r="AJ35" s="9">
        <f>SUMIFS(Companhias[Notificações],Companhias[Descumprimento],Tabela9[[#This Row],[Descumprimento - Regulamento de Emissores - Companhias]],Companhias[Ano],YEAR(AJ$21),Companhias[Mês],Infrações!AJ$3)</f>
        <v>0</v>
      </c>
      <c r="AK35" s="9">
        <f>SUMIFS(Companhias[Notificações],Companhias[Descumprimento],Tabela9[[#This Row],[Descumprimento - Regulamento de Emissores - Companhias]],Companhias[Ano],YEAR(AK$21),Companhias[Mês],Infrações!AK$3)</f>
        <v>0</v>
      </c>
      <c r="AL35" s="9">
        <f>SUMIFS(Companhias[Notificações],Companhias[Descumprimento],Tabela9[[#This Row],[Descumprimento - Regulamento de Emissores - Companhias]],Companhias[Ano],YEAR(AL$21),Companhias[Mês],Infrações!AL$3)</f>
        <v>0</v>
      </c>
      <c r="AM35" s="9">
        <f>SUMIFS(Companhias[Notificações],Companhias[Descumprimento],Tabela9[[#This Row],[Descumprimento - Regulamento de Emissores - Companhias]],Companhias[Ano],YEAR(AM$21),Companhias[Mês],Infrações!AM$3)</f>
        <v>0</v>
      </c>
      <c r="AN35" s="9">
        <f>SUMIFS(Companhias[Notificações],Companhias[Descumprimento],Tabela9[[#This Row],[Descumprimento - Regulamento de Emissores - Companhias]],Companhias[Ano],YEAR(AN$21),Companhias[Mês],Infrações!AN$3)</f>
        <v>0</v>
      </c>
      <c r="AO35" s="9">
        <f>SUMIFS(Companhias[Notificações],Companhias[Descumprimento],Tabela9[[#This Row],[Descumprimento - Regulamento de Emissores - Companhias]],Companhias[Ano],YEAR(AO$21),Companhias[Mês],Infrações!AO$3)</f>
        <v>0</v>
      </c>
      <c r="AP35" s="9">
        <f>SUMIFS(Companhias[Notificações],Companhias[Descumprimento],Tabela9[[#This Row],[Descumprimento - Regulamento de Emissores - Companhias]],Companhias[Ano],YEAR(AP$21),Companhias[Mês],Infrações!AP$3)</f>
        <v>0</v>
      </c>
      <c r="AQ35" s="9">
        <f>SUMIFS(Companhias[Notificações],Companhias[Descumprimento],Tabela9[[#This Row],[Descumprimento - Regulamento de Emissores - Companhias]],Companhias[Ano],YEAR(AQ$21),Companhias[Mês],Infrações!AQ$3)</f>
        <v>0</v>
      </c>
      <c r="AR35" s="9">
        <f>SUMIFS(Companhias[Notificações],Companhias[Descumprimento],Tabela9[[#This Row],[Descumprimento - Regulamento de Emissores - Companhias]],Companhias[Ano],YEAR(AR$21),Companhias[Mês],Infrações!AR$3)</f>
        <v>21</v>
      </c>
      <c r="AS35" s="9">
        <f>SUMIFS(Companhias[Notificações],Companhias[Descumprimento],Tabela9[[#This Row],[Descumprimento - Regulamento de Emissores - Companhias]],Companhias[Ano],YEAR(AS$21),Companhias[Mês],Infrações!AS$3)</f>
        <v>35</v>
      </c>
      <c r="AT35" s="9">
        <f>SUMIFS(Companhias[Notificações],Companhias[Descumprimento],Tabela9[[#This Row],[Descumprimento - Regulamento de Emissores - Companhias]],Companhias[Ano],YEAR(AT$21),Companhias[Mês],Infrações!AT$3)</f>
        <v>0</v>
      </c>
      <c r="AU35" s="9">
        <f>SUMIFS(Companhias[Notificações],Companhias[Descumprimento],Tabela9[[#This Row],[Descumprimento - Regulamento de Emissores - Companhias]],Companhias[Ano],YEAR(AU$21),Companhias[Mês],Infrações!AU$3)</f>
        <v>0</v>
      </c>
      <c r="AV35" s="9">
        <f>SUMIFS(Companhias[Notificações],Companhias[Descumprimento],Tabela9[[#This Row],[Descumprimento - Regulamento de Emissores - Companhias]],Companhias[Ano],YEAR(AV$21),Companhias[Mês],Infrações!AV$3)</f>
        <v>0</v>
      </c>
      <c r="AW35" s="9">
        <f>SUMIFS(Companhias[Notificações],Companhias[Descumprimento],Tabela9[[#This Row],[Descumprimento - Regulamento de Emissores - Companhias]],Companhias[Ano],YEAR(AW$21),Companhias[Mês],Infrações!AW$3)</f>
        <v>0</v>
      </c>
      <c r="AX35" s="9">
        <f>SUMIFS(Companhias[Notificações],Companhias[Descumprimento],Tabela9[[#This Row],[Descumprimento - Regulamento de Emissores - Companhias]],Companhias[Ano],YEAR(AX$21),Companhias[Mês],Infrações!AX$3)</f>
        <v>0</v>
      </c>
      <c r="AY35" s="9">
        <f>SUMIFS(Companhias[Notificações],Companhias[Descumprimento],Tabela9[[#This Row],[Descumprimento - Regulamento de Emissores - Companhias]],Companhias[Ano],YEAR(AY$21),Companhias[Mês],Infrações!AY$3)</f>
        <v>0</v>
      </c>
      <c r="AZ35" s="9">
        <f>SUMIFS(Companhias[Notificações],Companhias[Descumprimento],Tabela9[[#This Row],[Descumprimento - Regulamento de Emissores - Companhias]],Companhias[Ano],YEAR(AZ$21),Companhias[Mês],Infrações!AZ$3)</f>
        <v>0</v>
      </c>
    </row>
    <row r="36" spans="1:52" x14ac:dyDescent="0.25">
      <c r="A36" s="9">
        <f>SUM(Tabela9[[#This Row],[jan-13]:[dez-16]])</f>
        <v>61</v>
      </c>
      <c r="B36" s="36">
        <f t="shared" si="1"/>
        <v>0.11937377690802348</v>
      </c>
      <c r="D36" s="10" t="s">
        <v>11</v>
      </c>
      <c r="E36" s="9">
        <f>SUMIFS(Companhias[Notificações],Companhias[Descumprimento],Tabela9[[#This Row],[Descumprimento - Regulamento de Emissores - Companhias]],Companhias[Ano],YEAR(E$21),Companhias[Mês],Infrações!E$3)</f>
        <v>0</v>
      </c>
      <c r="F36" s="9">
        <f>SUMIFS(Companhias[Notificações],Companhias[Descumprimento],Tabela9[[#This Row],[Descumprimento - Regulamento de Emissores - Companhias]],Companhias[Ano],YEAR(F$21),Companhias[Mês],Infrações!F$3)</f>
        <v>0</v>
      </c>
      <c r="G36" s="9">
        <f>SUMIFS(Companhias[Notificações],Companhias[Descumprimento],Tabela9[[#This Row],[Descumprimento - Regulamento de Emissores - Companhias]],Companhias[Ano],YEAR(G$21),Companhias[Mês],Infrações!G$3)</f>
        <v>0</v>
      </c>
      <c r="H36" s="9">
        <f>SUMIFS(Companhias[Notificações],Companhias[Descumprimento],Tabela9[[#This Row],[Descumprimento - Regulamento de Emissores - Companhias]],Companhias[Ano],YEAR(H$21),Companhias[Mês],Infrações!H$3)</f>
        <v>0</v>
      </c>
      <c r="I36" s="9">
        <f>SUMIFS(Companhias[Notificações],Companhias[Descumprimento],Tabela9[[#This Row],[Descumprimento - Regulamento de Emissores - Companhias]],Companhias[Ano],YEAR(I$21),Companhias[Mês],Infrações!I$3)</f>
        <v>0</v>
      </c>
      <c r="J36" s="9">
        <f>SUMIFS(Companhias[Notificações],Companhias[Descumprimento],Tabela9[[#This Row],[Descumprimento - Regulamento de Emissores - Companhias]],Companhias[Ano],YEAR(J$21),Companhias[Mês],Infrações!J$3)</f>
        <v>0</v>
      </c>
      <c r="K36" s="9">
        <f>SUMIFS(Companhias[Notificações],Companhias[Descumprimento],Tabela9[[#This Row],[Descumprimento - Regulamento de Emissores - Companhias]],Companhias[Ano],YEAR(K$21),Companhias[Mês],Infrações!K$3)</f>
        <v>0</v>
      </c>
      <c r="L36" s="9">
        <f>SUMIFS(Companhias[Notificações],Companhias[Descumprimento],Tabela9[[#This Row],[Descumprimento - Regulamento de Emissores - Companhias]],Companhias[Ano],YEAR(L$21),Companhias[Mês],Infrações!L$3)</f>
        <v>0</v>
      </c>
      <c r="M36" s="9">
        <f>SUMIFS(Companhias[Notificações],Companhias[Descumprimento],Tabela9[[#This Row],[Descumprimento - Regulamento de Emissores - Companhias]],Companhias[Ano],YEAR(M$21),Companhias[Mês],Infrações!M$3)</f>
        <v>0</v>
      </c>
      <c r="N36" s="9">
        <f>SUMIFS(Companhias[Notificações],Companhias[Descumprimento],Tabela9[[#This Row],[Descumprimento - Regulamento de Emissores - Companhias]],Companhias[Ano],YEAR(N$21),Companhias[Mês],Infrações!N$3)</f>
        <v>0</v>
      </c>
      <c r="O36" s="9">
        <f>SUMIFS(Companhias[Notificações],Companhias[Descumprimento],Tabela9[[#This Row],[Descumprimento - Regulamento de Emissores - Companhias]],Companhias[Ano],YEAR(O$21),Companhias[Mês],Infrações!O$3)</f>
        <v>0</v>
      </c>
      <c r="P36" s="9">
        <f>SUMIFS(Companhias[Notificações],Companhias[Descumprimento],Tabela9[[#This Row],[Descumprimento - Regulamento de Emissores - Companhias]],Companhias[Ano],YEAR(P$21),Companhias[Mês],Infrações!P$3)</f>
        <v>0</v>
      </c>
      <c r="Q36" s="9">
        <f>SUMIFS(Companhias[Notificações],Companhias[Descumprimento],Tabela9[[#This Row],[Descumprimento - Regulamento de Emissores - Companhias]],Companhias[Ano],YEAR(Q$21),Companhias[Mês],Infrações!Q$3)</f>
        <v>0</v>
      </c>
      <c r="R36" s="9">
        <f>SUMIFS(Companhias[Notificações],Companhias[Descumprimento],Tabela9[[#This Row],[Descumprimento - Regulamento de Emissores - Companhias]],Companhias[Ano],YEAR(R$21),Companhias[Mês],Infrações!R$3)</f>
        <v>0</v>
      </c>
      <c r="S36" s="9">
        <f>SUMIFS(Companhias[Notificações],Companhias[Descumprimento],Tabela9[[#This Row],[Descumprimento - Regulamento de Emissores - Companhias]],Companhias[Ano],YEAR(S$21),Companhias[Mês],Infrações!S$3)</f>
        <v>0</v>
      </c>
      <c r="T36" s="9">
        <f>SUMIFS(Companhias[Notificações],Companhias[Descumprimento],Tabela9[[#This Row],[Descumprimento - Regulamento de Emissores - Companhias]],Companhias[Ano],YEAR(T$21),Companhias[Mês],Infrações!T$3)</f>
        <v>0</v>
      </c>
      <c r="U36" s="9">
        <f>SUMIFS(Companhias[Notificações],Companhias[Descumprimento],Tabela9[[#This Row],[Descumprimento - Regulamento de Emissores - Companhias]],Companhias[Ano],YEAR(U$21),Companhias[Mês],Infrações!U$3)</f>
        <v>0</v>
      </c>
      <c r="V36" s="9">
        <f>SUMIFS(Companhias[Notificações],Companhias[Descumprimento],Tabela9[[#This Row],[Descumprimento - Regulamento de Emissores - Companhias]],Companhias[Ano],YEAR(V$21),Companhias[Mês],Infrações!V$3)</f>
        <v>0</v>
      </c>
      <c r="W36" s="9">
        <f>SUMIFS(Companhias[Notificações],Companhias[Descumprimento],Tabela9[[#This Row],[Descumprimento - Regulamento de Emissores - Companhias]],Companhias[Ano],YEAR(W$21),Companhias[Mês],Infrações!W$3)</f>
        <v>0</v>
      </c>
      <c r="X36" s="9">
        <f>SUMIFS(Companhias[Notificações],Companhias[Descumprimento],Tabela9[[#This Row],[Descumprimento - Regulamento de Emissores - Companhias]],Companhias[Ano],YEAR(X$21),Companhias[Mês],Infrações!X$3)</f>
        <v>0</v>
      </c>
      <c r="Y36" s="9">
        <f>SUMIFS(Companhias[Notificações],Companhias[Descumprimento],Tabela9[[#This Row],[Descumprimento - Regulamento de Emissores - Companhias]],Companhias[Ano],YEAR(Y$21),Companhias[Mês],Infrações!Y$3)</f>
        <v>0</v>
      </c>
      <c r="Z36" s="9">
        <f>SUMIFS(Companhias[Notificações],Companhias[Descumprimento],Tabela9[[#This Row],[Descumprimento - Regulamento de Emissores - Companhias]],Companhias[Ano],YEAR(Z$21),Companhias[Mês],Infrações!Z$3)</f>
        <v>0</v>
      </c>
      <c r="AA36" s="9">
        <f>SUMIFS(Companhias[Notificações],Companhias[Descumprimento],Tabela9[[#This Row],[Descumprimento - Regulamento de Emissores - Companhias]],Companhias[Ano],YEAR(AA$21),Companhias[Mês],Infrações!AA$3)</f>
        <v>0</v>
      </c>
      <c r="AB36" s="9">
        <f>SUMIFS(Companhias[Notificações],Companhias[Descumprimento],Tabela9[[#This Row],[Descumprimento - Regulamento de Emissores - Companhias]],Companhias[Ano],YEAR(AB$21),Companhias[Mês],Infrações!AB$3)</f>
        <v>0</v>
      </c>
      <c r="AC36" s="9">
        <f>SUMIFS(Companhias[Notificações],Companhias[Descumprimento],Tabela9[[#This Row],[Descumprimento - Regulamento de Emissores - Companhias]],Companhias[Ano],YEAR(AC$21),Companhias[Mês],Infrações!AC$3)</f>
        <v>0</v>
      </c>
      <c r="AD36" s="9">
        <f>SUMIFS(Companhias[Notificações],Companhias[Descumprimento],Tabela9[[#This Row],[Descumprimento - Regulamento de Emissores - Companhias]],Companhias[Ano],YEAR(AD$21),Companhias[Mês],Infrações!AD$3)</f>
        <v>0</v>
      </c>
      <c r="AE36" s="9">
        <f>SUMIFS(Companhias[Notificações],Companhias[Descumprimento],Tabela9[[#This Row],[Descumprimento - Regulamento de Emissores - Companhias]],Companhias[Ano],YEAR(AE$21),Companhias[Mês],Infrações!AE$3)</f>
        <v>0</v>
      </c>
      <c r="AF36" s="9">
        <f>SUMIFS(Companhias[Notificações],Companhias[Descumprimento],Tabela9[[#This Row],[Descumprimento - Regulamento de Emissores - Companhias]],Companhias[Ano],YEAR(AF$21),Companhias[Mês],Infrações!AF$3)</f>
        <v>0</v>
      </c>
      <c r="AG36" s="9">
        <f>SUMIFS(Companhias[Notificações],Companhias[Descumprimento],Tabela9[[#This Row],[Descumprimento - Regulamento de Emissores - Companhias]],Companhias[Ano],YEAR(AG$21),Companhias[Mês],Infrações!AG$3)</f>
        <v>0</v>
      </c>
      <c r="AH36" s="9">
        <f>SUMIFS(Companhias[Notificações],Companhias[Descumprimento],Tabela9[[#This Row],[Descumprimento - Regulamento de Emissores - Companhias]],Companhias[Ano],YEAR(AH$21),Companhias[Mês],Infrações!AH$3)</f>
        <v>0</v>
      </c>
      <c r="AI36" s="9">
        <f>SUMIFS(Companhias[Notificações],Companhias[Descumprimento],Tabela9[[#This Row],[Descumprimento - Regulamento de Emissores - Companhias]],Companhias[Ano],YEAR(AI$21),Companhias[Mês],Infrações!AI$3)</f>
        <v>0</v>
      </c>
      <c r="AJ36" s="9">
        <f>SUMIFS(Companhias[Notificações],Companhias[Descumprimento],Tabela9[[#This Row],[Descumprimento - Regulamento de Emissores - Companhias]],Companhias[Ano],YEAR(AJ$21),Companhias[Mês],Infrações!AJ$3)</f>
        <v>0</v>
      </c>
      <c r="AK36" s="9">
        <f>SUMIFS(Companhias[Notificações],Companhias[Descumprimento],Tabela9[[#This Row],[Descumprimento - Regulamento de Emissores - Companhias]],Companhias[Ano],YEAR(AK$21),Companhias[Mês],Infrações!AK$3)</f>
        <v>0</v>
      </c>
      <c r="AL36" s="9">
        <f>SUMIFS(Companhias[Notificações],Companhias[Descumprimento],Tabela9[[#This Row],[Descumprimento - Regulamento de Emissores - Companhias]],Companhias[Ano],YEAR(AL$21),Companhias[Mês],Infrações!AL$3)</f>
        <v>0</v>
      </c>
      <c r="AM36" s="9">
        <f>SUMIFS(Companhias[Notificações],Companhias[Descumprimento],Tabela9[[#This Row],[Descumprimento - Regulamento de Emissores - Companhias]],Companhias[Ano],YEAR(AM$21),Companhias[Mês],Infrações!AM$3)</f>
        <v>0</v>
      </c>
      <c r="AN36" s="9">
        <f>SUMIFS(Companhias[Notificações],Companhias[Descumprimento],Tabela9[[#This Row],[Descumprimento - Regulamento de Emissores - Companhias]],Companhias[Ano],YEAR(AN$21),Companhias[Mês],Infrações!AN$3)</f>
        <v>13</v>
      </c>
      <c r="AO36" s="9">
        <f>SUMIFS(Companhias[Notificações],Companhias[Descumprimento],Tabela9[[#This Row],[Descumprimento - Regulamento de Emissores - Companhias]],Companhias[Ano],YEAR(AO$21),Companhias[Mês],Infrações!AO$3)</f>
        <v>0</v>
      </c>
      <c r="AP36" s="9">
        <f>SUMIFS(Companhias[Notificações],Companhias[Descumprimento],Tabela9[[#This Row],[Descumprimento - Regulamento de Emissores - Companhias]],Companhias[Ano],YEAR(AP$21),Companhias[Mês],Infrações!AP$3)</f>
        <v>0</v>
      </c>
      <c r="AQ36" s="9">
        <f>SUMIFS(Companhias[Notificações],Companhias[Descumprimento],Tabela9[[#This Row],[Descumprimento - Regulamento de Emissores - Companhias]],Companhias[Ano],YEAR(AQ$21),Companhias[Mês],Infrações!AQ$3)</f>
        <v>0</v>
      </c>
      <c r="AR36" s="9">
        <f>SUMIFS(Companhias[Notificações],Companhias[Descumprimento],Tabela9[[#This Row],[Descumprimento - Regulamento de Emissores - Companhias]],Companhias[Ano],YEAR(AR$21),Companhias[Mês],Infrações!AR$3)</f>
        <v>0</v>
      </c>
      <c r="AS36" s="9">
        <f>SUMIFS(Companhias[Notificações],Companhias[Descumprimento],Tabela9[[#This Row],[Descumprimento - Regulamento de Emissores - Companhias]],Companhias[Ano],YEAR(AS$21),Companhias[Mês],Infrações!AS$3)</f>
        <v>0</v>
      </c>
      <c r="AT36" s="9">
        <f>SUMIFS(Companhias[Notificações],Companhias[Descumprimento],Tabela9[[#This Row],[Descumprimento - Regulamento de Emissores - Companhias]],Companhias[Ano],YEAR(AT$21),Companhias[Mês],Infrações!AT$3)</f>
        <v>22</v>
      </c>
      <c r="AU36" s="9">
        <f>SUMIFS(Companhias[Notificações],Companhias[Descumprimento],Tabela9[[#This Row],[Descumprimento - Regulamento de Emissores - Companhias]],Companhias[Ano],YEAR(AU$21),Companhias[Mês],Infrações!AU$3)</f>
        <v>0</v>
      </c>
      <c r="AV36" s="9">
        <f>SUMIFS(Companhias[Notificações],Companhias[Descumprimento],Tabela9[[#This Row],[Descumprimento - Regulamento de Emissores - Companhias]],Companhias[Ano],YEAR(AV$21),Companhias[Mês],Infrações!AV$3)</f>
        <v>17</v>
      </c>
      <c r="AW36" s="9">
        <f>SUMIFS(Companhias[Notificações],Companhias[Descumprimento],Tabela9[[#This Row],[Descumprimento - Regulamento de Emissores - Companhias]],Companhias[Ano],YEAR(AW$21),Companhias[Mês],Infrações!AW$3)</f>
        <v>2</v>
      </c>
      <c r="AX36" s="9">
        <f>SUMIFS(Companhias[Notificações],Companhias[Descumprimento],Tabela9[[#This Row],[Descumprimento - Regulamento de Emissores - Companhias]],Companhias[Ano],YEAR(AX$21),Companhias[Mês],Infrações!AX$3)</f>
        <v>0</v>
      </c>
      <c r="AY36" s="9">
        <f>SUMIFS(Companhias[Notificações],Companhias[Descumprimento],Tabela9[[#This Row],[Descumprimento - Regulamento de Emissores - Companhias]],Companhias[Ano],YEAR(AY$21),Companhias[Mês],Infrações!AY$3)</f>
        <v>7</v>
      </c>
      <c r="AZ36" s="9">
        <f>SUMIFS(Companhias[Notificações],Companhias[Descumprimento],Tabela9[[#This Row],[Descumprimento - Regulamento de Emissores - Companhias]],Companhias[Ano],YEAR(AZ$21),Companhias[Mês],Infrações!AZ$3)</f>
        <v>0</v>
      </c>
    </row>
    <row r="37" spans="1:52" x14ac:dyDescent="0.25">
      <c r="A37" s="9">
        <f>SUM(Tabela9[[#This Row],[jan-13]:[dez-16]])</f>
        <v>22</v>
      </c>
      <c r="B37" s="36">
        <f t="shared" si="1"/>
        <v>4.3052837573385516E-2</v>
      </c>
      <c r="D37" s="10" t="s">
        <v>21</v>
      </c>
      <c r="E37" s="9">
        <f>SUMIFS(Companhias[Notificações],Companhias[Descumprimento],Tabela9[[#This Row],[Descumprimento - Regulamento de Emissores - Companhias]],Companhias[Ano],YEAR(E$21),Companhias[Mês],Infrações!E$3)</f>
        <v>0</v>
      </c>
      <c r="F37" s="9">
        <f>SUMIFS(Companhias[Notificações],Companhias[Descumprimento],Tabela9[[#This Row],[Descumprimento - Regulamento de Emissores - Companhias]],Companhias[Ano],YEAR(F$21),Companhias[Mês],Infrações!F$3)</f>
        <v>0</v>
      </c>
      <c r="G37" s="9">
        <f>SUMIFS(Companhias[Notificações],Companhias[Descumprimento],Tabela9[[#This Row],[Descumprimento - Regulamento de Emissores - Companhias]],Companhias[Ano],YEAR(G$21),Companhias[Mês],Infrações!G$3)</f>
        <v>0</v>
      </c>
      <c r="H37" s="9">
        <f>SUMIFS(Companhias[Notificações],Companhias[Descumprimento],Tabela9[[#This Row],[Descumprimento - Regulamento de Emissores - Companhias]],Companhias[Ano],YEAR(H$21),Companhias[Mês],Infrações!H$3)</f>
        <v>0</v>
      </c>
      <c r="I37" s="9">
        <f>SUMIFS(Companhias[Notificações],Companhias[Descumprimento],Tabela9[[#This Row],[Descumprimento - Regulamento de Emissores - Companhias]],Companhias[Ano],YEAR(I$21),Companhias[Mês],Infrações!I$3)</f>
        <v>0</v>
      </c>
      <c r="J37" s="9">
        <f>SUMIFS(Companhias[Notificações],Companhias[Descumprimento],Tabela9[[#This Row],[Descumprimento - Regulamento de Emissores - Companhias]],Companhias[Ano],YEAR(J$21),Companhias[Mês],Infrações!J$3)</f>
        <v>0</v>
      </c>
      <c r="K37" s="9">
        <f>SUMIFS(Companhias[Notificações],Companhias[Descumprimento],Tabela9[[#This Row],[Descumprimento - Regulamento de Emissores - Companhias]],Companhias[Ano],YEAR(K$21),Companhias[Mês],Infrações!K$3)</f>
        <v>0</v>
      </c>
      <c r="L37" s="9">
        <f>SUMIFS(Companhias[Notificações],Companhias[Descumprimento],Tabela9[[#This Row],[Descumprimento - Regulamento de Emissores - Companhias]],Companhias[Ano],YEAR(L$21),Companhias[Mês],Infrações!L$3)</f>
        <v>0</v>
      </c>
      <c r="M37" s="9">
        <f>SUMIFS(Companhias[Notificações],Companhias[Descumprimento],Tabela9[[#This Row],[Descumprimento - Regulamento de Emissores - Companhias]],Companhias[Ano],YEAR(M$21),Companhias[Mês],Infrações!M$3)</f>
        <v>0</v>
      </c>
      <c r="N37" s="9">
        <f>SUMIFS(Companhias[Notificações],Companhias[Descumprimento],Tabela9[[#This Row],[Descumprimento - Regulamento de Emissores - Companhias]],Companhias[Ano],YEAR(N$21),Companhias[Mês],Infrações!N$3)</f>
        <v>0</v>
      </c>
      <c r="O37" s="9">
        <f>SUMIFS(Companhias[Notificações],Companhias[Descumprimento],Tabela9[[#This Row],[Descumprimento - Regulamento de Emissores - Companhias]],Companhias[Ano],YEAR(O$21),Companhias[Mês],Infrações!O$3)</f>
        <v>0</v>
      </c>
      <c r="P37" s="9">
        <f>SUMIFS(Companhias[Notificações],Companhias[Descumprimento],Tabela9[[#This Row],[Descumprimento - Regulamento de Emissores - Companhias]],Companhias[Ano],YEAR(P$21),Companhias[Mês],Infrações!P$3)</f>
        <v>0</v>
      </c>
      <c r="Q37" s="9">
        <f>SUMIFS(Companhias[Notificações],Companhias[Descumprimento],Tabela9[[#This Row],[Descumprimento - Regulamento de Emissores - Companhias]],Companhias[Ano],YEAR(Q$21),Companhias[Mês],Infrações!Q$3)</f>
        <v>0</v>
      </c>
      <c r="R37" s="9">
        <f>SUMIFS(Companhias[Notificações],Companhias[Descumprimento],Tabela9[[#This Row],[Descumprimento - Regulamento de Emissores - Companhias]],Companhias[Ano],YEAR(R$21),Companhias[Mês],Infrações!R$3)</f>
        <v>0</v>
      </c>
      <c r="S37" s="9">
        <f>SUMIFS(Companhias[Notificações],Companhias[Descumprimento],Tabela9[[#This Row],[Descumprimento - Regulamento de Emissores - Companhias]],Companhias[Ano],YEAR(S$21),Companhias[Mês],Infrações!S$3)</f>
        <v>0</v>
      </c>
      <c r="T37" s="9">
        <f>SUMIFS(Companhias[Notificações],Companhias[Descumprimento],Tabela9[[#This Row],[Descumprimento - Regulamento de Emissores - Companhias]],Companhias[Ano],YEAR(T$21),Companhias[Mês],Infrações!T$3)</f>
        <v>0</v>
      </c>
      <c r="U37" s="9">
        <f>SUMIFS(Companhias[Notificações],Companhias[Descumprimento],Tabela9[[#This Row],[Descumprimento - Regulamento de Emissores - Companhias]],Companhias[Ano],YEAR(U$21),Companhias[Mês],Infrações!U$3)</f>
        <v>0</v>
      </c>
      <c r="V37" s="9">
        <f>SUMIFS(Companhias[Notificações],Companhias[Descumprimento],Tabela9[[#This Row],[Descumprimento - Regulamento de Emissores - Companhias]],Companhias[Ano],YEAR(V$21),Companhias[Mês],Infrações!V$3)</f>
        <v>0</v>
      </c>
      <c r="W37" s="9">
        <f>SUMIFS(Companhias[Notificações],Companhias[Descumprimento],Tabela9[[#This Row],[Descumprimento - Regulamento de Emissores - Companhias]],Companhias[Ano],YEAR(W$21),Companhias[Mês],Infrações!W$3)</f>
        <v>0</v>
      </c>
      <c r="X37" s="9">
        <f>SUMIFS(Companhias[Notificações],Companhias[Descumprimento],Tabela9[[#This Row],[Descumprimento - Regulamento de Emissores - Companhias]],Companhias[Ano],YEAR(X$21),Companhias[Mês],Infrações!X$3)</f>
        <v>0</v>
      </c>
      <c r="Y37" s="9">
        <f>SUMIFS(Companhias[Notificações],Companhias[Descumprimento],Tabela9[[#This Row],[Descumprimento - Regulamento de Emissores - Companhias]],Companhias[Ano],YEAR(Y$21),Companhias[Mês],Infrações!Y$3)</f>
        <v>0</v>
      </c>
      <c r="Z37" s="9">
        <f>SUMIFS(Companhias[Notificações],Companhias[Descumprimento],Tabela9[[#This Row],[Descumprimento - Regulamento de Emissores - Companhias]],Companhias[Ano],YEAR(Z$21),Companhias[Mês],Infrações!Z$3)</f>
        <v>0</v>
      </c>
      <c r="AA37" s="9">
        <f>SUMIFS(Companhias[Notificações],Companhias[Descumprimento],Tabela9[[#This Row],[Descumprimento - Regulamento de Emissores - Companhias]],Companhias[Ano],YEAR(AA$21),Companhias[Mês],Infrações!AA$3)</f>
        <v>0</v>
      </c>
      <c r="AB37" s="9">
        <f>SUMIFS(Companhias[Notificações],Companhias[Descumprimento],Tabela9[[#This Row],[Descumprimento - Regulamento de Emissores - Companhias]],Companhias[Ano],YEAR(AB$21),Companhias[Mês],Infrações!AB$3)</f>
        <v>0</v>
      </c>
      <c r="AC37" s="9">
        <f>SUMIFS(Companhias[Notificações],Companhias[Descumprimento],Tabela9[[#This Row],[Descumprimento - Regulamento de Emissores - Companhias]],Companhias[Ano],YEAR(AC$21),Companhias[Mês],Infrações!AC$3)</f>
        <v>0</v>
      </c>
      <c r="AD37" s="9">
        <f>SUMIFS(Companhias[Notificações],Companhias[Descumprimento],Tabela9[[#This Row],[Descumprimento - Regulamento de Emissores - Companhias]],Companhias[Ano],YEAR(AD$21),Companhias[Mês],Infrações!AD$3)</f>
        <v>0</v>
      </c>
      <c r="AE37" s="9">
        <f>SUMIFS(Companhias[Notificações],Companhias[Descumprimento],Tabela9[[#This Row],[Descumprimento - Regulamento de Emissores - Companhias]],Companhias[Ano],YEAR(AE$21),Companhias[Mês],Infrações!AE$3)</f>
        <v>0</v>
      </c>
      <c r="AF37" s="9">
        <f>SUMIFS(Companhias[Notificações],Companhias[Descumprimento],Tabela9[[#This Row],[Descumprimento - Regulamento de Emissores - Companhias]],Companhias[Ano],YEAR(AF$21),Companhias[Mês],Infrações!AF$3)</f>
        <v>0</v>
      </c>
      <c r="AG37" s="9">
        <f>SUMIFS(Companhias[Notificações],Companhias[Descumprimento],Tabela9[[#This Row],[Descumprimento - Regulamento de Emissores - Companhias]],Companhias[Ano],YEAR(AG$21),Companhias[Mês],Infrações!AG$3)</f>
        <v>0</v>
      </c>
      <c r="AH37" s="9">
        <f>SUMIFS(Companhias[Notificações],Companhias[Descumprimento],Tabela9[[#This Row],[Descumprimento - Regulamento de Emissores - Companhias]],Companhias[Ano],YEAR(AH$21),Companhias[Mês],Infrações!AH$3)</f>
        <v>0</v>
      </c>
      <c r="AI37" s="9">
        <f>SUMIFS(Companhias[Notificações],Companhias[Descumprimento],Tabela9[[#This Row],[Descumprimento - Regulamento de Emissores - Companhias]],Companhias[Ano],YEAR(AI$21),Companhias[Mês],Infrações!AI$3)</f>
        <v>0</v>
      </c>
      <c r="AJ37" s="9">
        <f>SUMIFS(Companhias[Notificações],Companhias[Descumprimento],Tabela9[[#This Row],[Descumprimento - Regulamento de Emissores - Companhias]],Companhias[Ano],YEAR(AJ$21),Companhias[Mês],Infrações!AJ$3)</f>
        <v>0</v>
      </c>
      <c r="AK37" s="9">
        <f>SUMIFS(Companhias[Notificações],Companhias[Descumprimento],Tabela9[[#This Row],[Descumprimento - Regulamento de Emissores - Companhias]],Companhias[Ano],YEAR(AK$21),Companhias[Mês],Infrações!AK$3)</f>
        <v>0</v>
      </c>
      <c r="AL37" s="9">
        <f>SUMIFS(Companhias[Notificações],Companhias[Descumprimento],Tabela9[[#This Row],[Descumprimento - Regulamento de Emissores - Companhias]],Companhias[Ano],YEAR(AL$21),Companhias[Mês],Infrações!AL$3)</f>
        <v>0</v>
      </c>
      <c r="AM37" s="9">
        <f>SUMIFS(Companhias[Notificações],Companhias[Descumprimento],Tabela9[[#This Row],[Descumprimento - Regulamento de Emissores - Companhias]],Companhias[Ano],YEAR(AM$21),Companhias[Mês],Infrações!AM$3)</f>
        <v>0</v>
      </c>
      <c r="AN37" s="9">
        <f>SUMIFS(Companhias[Notificações],Companhias[Descumprimento],Tabela9[[#This Row],[Descumprimento - Regulamento de Emissores - Companhias]],Companhias[Ano],YEAR(AN$21),Companhias[Mês],Infrações!AN$3)</f>
        <v>0</v>
      </c>
      <c r="AO37" s="9">
        <f>SUMIFS(Companhias[Notificações],Companhias[Descumprimento],Tabela9[[#This Row],[Descumprimento - Regulamento de Emissores - Companhias]],Companhias[Ano],YEAR(AO$21),Companhias[Mês],Infrações!AO$3)</f>
        <v>0</v>
      </c>
      <c r="AP37" s="9">
        <f>SUMIFS(Companhias[Notificações],Companhias[Descumprimento],Tabela9[[#This Row],[Descumprimento - Regulamento de Emissores - Companhias]],Companhias[Ano],YEAR(AP$21),Companhias[Mês],Infrações!AP$3)</f>
        <v>0</v>
      </c>
      <c r="AQ37" s="9">
        <f>SUMIFS(Companhias[Notificações],Companhias[Descumprimento],Tabela9[[#This Row],[Descumprimento - Regulamento de Emissores - Companhias]],Companhias[Ano],YEAR(AQ$21),Companhias[Mês],Infrações!AQ$3)</f>
        <v>0</v>
      </c>
      <c r="AR37" s="9">
        <f>SUMIFS(Companhias[Notificações],Companhias[Descumprimento],Tabela9[[#This Row],[Descumprimento - Regulamento de Emissores - Companhias]],Companhias[Ano],YEAR(AR$21),Companhias[Mês],Infrações!AR$3)</f>
        <v>0</v>
      </c>
      <c r="AS37" s="9">
        <f>SUMIFS(Companhias[Notificações],Companhias[Descumprimento],Tabela9[[#This Row],[Descumprimento - Regulamento de Emissores - Companhias]],Companhias[Ano],YEAR(AS$21),Companhias[Mês],Infrações!AS$3)</f>
        <v>22</v>
      </c>
      <c r="AT37" s="9">
        <f>SUMIFS(Companhias[Notificações],Companhias[Descumprimento],Tabela9[[#This Row],[Descumprimento - Regulamento de Emissores - Companhias]],Companhias[Ano],YEAR(AT$21),Companhias[Mês],Infrações!AT$3)</f>
        <v>0</v>
      </c>
      <c r="AU37" s="9">
        <f>SUMIFS(Companhias[Notificações],Companhias[Descumprimento],Tabela9[[#This Row],[Descumprimento - Regulamento de Emissores - Companhias]],Companhias[Ano],YEAR(AU$21),Companhias[Mês],Infrações!AU$3)</f>
        <v>0</v>
      </c>
      <c r="AV37" s="9">
        <f>SUMIFS(Companhias[Notificações],Companhias[Descumprimento],Tabela9[[#This Row],[Descumprimento - Regulamento de Emissores - Companhias]],Companhias[Ano],YEAR(AV$21),Companhias[Mês],Infrações!AV$3)</f>
        <v>0</v>
      </c>
      <c r="AW37" s="9">
        <f>SUMIFS(Companhias[Notificações],Companhias[Descumprimento],Tabela9[[#This Row],[Descumprimento - Regulamento de Emissores - Companhias]],Companhias[Ano],YEAR(AW$21),Companhias[Mês],Infrações!AW$3)</f>
        <v>0</v>
      </c>
      <c r="AX37" s="9">
        <f>SUMIFS(Companhias[Notificações],Companhias[Descumprimento],Tabela9[[#This Row],[Descumprimento - Regulamento de Emissores - Companhias]],Companhias[Ano],YEAR(AX$21),Companhias[Mês],Infrações!AX$3)</f>
        <v>0</v>
      </c>
      <c r="AY37" s="9">
        <f>SUMIFS(Companhias[Notificações],Companhias[Descumprimento],Tabela9[[#This Row],[Descumprimento - Regulamento de Emissores - Companhias]],Companhias[Ano],YEAR(AY$21),Companhias[Mês],Infrações!AY$3)</f>
        <v>0</v>
      </c>
      <c r="AZ37" s="9">
        <f>SUMIFS(Companhias[Notificações],Companhias[Descumprimento],Tabela9[[#This Row],[Descumprimento - Regulamento de Emissores - Companhias]],Companhias[Ano],YEAR(AZ$21),Companhias[Mês],Infrações!AZ$3)</f>
        <v>0</v>
      </c>
    </row>
    <row r="38" spans="1:52" x14ac:dyDescent="0.25">
      <c r="A38" s="9">
        <f>SUM(Tabela9[[#This Row],[jan-13]:[dez-16]])</f>
        <v>6</v>
      </c>
      <c r="B38" s="36">
        <f t="shared" si="1"/>
        <v>1.1741682974559686E-2</v>
      </c>
      <c r="D38" s="10" t="s">
        <v>25</v>
      </c>
      <c r="E38" s="9">
        <f>SUMIFS(Companhias[Notificações],Companhias[Descumprimento],Tabela9[[#This Row],[Descumprimento - Regulamento de Emissores - Companhias]],Companhias[Ano],YEAR(E$21),Companhias[Mês],Infrações!E$3)</f>
        <v>0</v>
      </c>
      <c r="F38" s="9">
        <f>SUMIFS(Companhias[Notificações],Companhias[Descumprimento],Tabela9[[#This Row],[Descumprimento - Regulamento de Emissores - Companhias]],Companhias[Ano],YEAR(F$21),Companhias[Mês],Infrações!F$3)</f>
        <v>0</v>
      </c>
      <c r="G38" s="9">
        <f>SUMIFS(Companhias[Notificações],Companhias[Descumprimento],Tabela9[[#This Row],[Descumprimento - Regulamento de Emissores - Companhias]],Companhias[Ano],YEAR(G$21),Companhias[Mês],Infrações!G$3)</f>
        <v>0</v>
      </c>
      <c r="H38" s="9">
        <f>SUMIFS(Companhias[Notificações],Companhias[Descumprimento],Tabela9[[#This Row],[Descumprimento - Regulamento de Emissores - Companhias]],Companhias[Ano],YEAR(H$21),Companhias[Mês],Infrações!H$3)</f>
        <v>0</v>
      </c>
      <c r="I38" s="9">
        <f>SUMIFS(Companhias[Notificações],Companhias[Descumprimento],Tabela9[[#This Row],[Descumprimento - Regulamento de Emissores - Companhias]],Companhias[Ano],YEAR(I$21),Companhias[Mês],Infrações!I$3)</f>
        <v>0</v>
      </c>
      <c r="J38" s="9">
        <f>SUMIFS(Companhias[Notificações],Companhias[Descumprimento],Tabela9[[#This Row],[Descumprimento - Regulamento de Emissores - Companhias]],Companhias[Ano],YEAR(J$21),Companhias[Mês],Infrações!J$3)</f>
        <v>0</v>
      </c>
      <c r="K38" s="9">
        <f>SUMIFS(Companhias[Notificações],Companhias[Descumprimento],Tabela9[[#This Row],[Descumprimento - Regulamento de Emissores - Companhias]],Companhias[Ano],YEAR(K$21),Companhias[Mês],Infrações!K$3)</f>
        <v>0</v>
      </c>
      <c r="L38" s="9">
        <f>SUMIFS(Companhias[Notificações],Companhias[Descumprimento],Tabela9[[#This Row],[Descumprimento - Regulamento de Emissores - Companhias]],Companhias[Ano],YEAR(L$21),Companhias[Mês],Infrações!L$3)</f>
        <v>0</v>
      </c>
      <c r="M38" s="9">
        <f>SUMIFS(Companhias[Notificações],Companhias[Descumprimento],Tabela9[[#This Row],[Descumprimento - Regulamento de Emissores - Companhias]],Companhias[Ano],YEAR(M$21),Companhias[Mês],Infrações!M$3)</f>
        <v>0</v>
      </c>
      <c r="N38" s="9">
        <f>SUMIFS(Companhias[Notificações],Companhias[Descumprimento],Tabela9[[#This Row],[Descumprimento - Regulamento de Emissores - Companhias]],Companhias[Ano],YEAR(N$21),Companhias[Mês],Infrações!N$3)</f>
        <v>0</v>
      </c>
      <c r="O38" s="9">
        <f>SUMIFS(Companhias[Notificações],Companhias[Descumprimento],Tabela9[[#This Row],[Descumprimento - Regulamento de Emissores - Companhias]],Companhias[Ano],YEAR(O$21),Companhias[Mês],Infrações!O$3)</f>
        <v>0</v>
      </c>
      <c r="P38" s="9">
        <f>SUMIFS(Companhias[Notificações],Companhias[Descumprimento],Tabela9[[#This Row],[Descumprimento - Regulamento de Emissores - Companhias]],Companhias[Ano],YEAR(P$21),Companhias[Mês],Infrações!P$3)</f>
        <v>0</v>
      </c>
      <c r="Q38" s="9">
        <f>SUMIFS(Companhias[Notificações],Companhias[Descumprimento],Tabela9[[#This Row],[Descumprimento - Regulamento de Emissores - Companhias]],Companhias[Ano],YEAR(Q$21),Companhias[Mês],Infrações!Q$3)</f>
        <v>0</v>
      </c>
      <c r="R38" s="9">
        <f>SUMIFS(Companhias[Notificações],Companhias[Descumprimento],Tabela9[[#This Row],[Descumprimento - Regulamento de Emissores - Companhias]],Companhias[Ano],YEAR(R$21),Companhias[Mês],Infrações!R$3)</f>
        <v>0</v>
      </c>
      <c r="S38" s="9">
        <f>SUMIFS(Companhias[Notificações],Companhias[Descumprimento],Tabela9[[#This Row],[Descumprimento - Regulamento de Emissores - Companhias]],Companhias[Ano],YEAR(S$21),Companhias[Mês],Infrações!S$3)</f>
        <v>0</v>
      </c>
      <c r="T38" s="9">
        <f>SUMIFS(Companhias[Notificações],Companhias[Descumprimento],Tabela9[[#This Row],[Descumprimento - Regulamento de Emissores - Companhias]],Companhias[Ano],YEAR(T$21),Companhias[Mês],Infrações!T$3)</f>
        <v>0</v>
      </c>
      <c r="U38" s="9">
        <f>SUMIFS(Companhias[Notificações],Companhias[Descumprimento],Tabela9[[#This Row],[Descumprimento - Regulamento de Emissores - Companhias]],Companhias[Ano],YEAR(U$21),Companhias[Mês],Infrações!U$3)</f>
        <v>0</v>
      </c>
      <c r="V38" s="9">
        <f>SUMIFS(Companhias[Notificações],Companhias[Descumprimento],Tabela9[[#This Row],[Descumprimento - Regulamento de Emissores - Companhias]],Companhias[Ano],YEAR(V$21),Companhias[Mês],Infrações!V$3)</f>
        <v>0</v>
      </c>
      <c r="W38" s="9">
        <f>SUMIFS(Companhias[Notificações],Companhias[Descumprimento],Tabela9[[#This Row],[Descumprimento - Regulamento de Emissores - Companhias]],Companhias[Ano],YEAR(W$21),Companhias[Mês],Infrações!W$3)</f>
        <v>0</v>
      </c>
      <c r="X38" s="9">
        <f>SUMIFS(Companhias[Notificações],Companhias[Descumprimento],Tabela9[[#This Row],[Descumprimento - Regulamento de Emissores - Companhias]],Companhias[Ano],YEAR(X$21),Companhias[Mês],Infrações!X$3)</f>
        <v>0</v>
      </c>
      <c r="Y38" s="9">
        <f>SUMIFS(Companhias[Notificações],Companhias[Descumprimento],Tabela9[[#This Row],[Descumprimento - Regulamento de Emissores - Companhias]],Companhias[Ano],YEAR(Y$21),Companhias[Mês],Infrações!Y$3)</f>
        <v>0</v>
      </c>
      <c r="Z38" s="9">
        <f>SUMIFS(Companhias[Notificações],Companhias[Descumprimento],Tabela9[[#This Row],[Descumprimento - Regulamento de Emissores - Companhias]],Companhias[Ano],YEAR(Z$21),Companhias[Mês],Infrações!Z$3)</f>
        <v>0</v>
      </c>
      <c r="AA38" s="9">
        <f>SUMIFS(Companhias[Notificações],Companhias[Descumprimento],Tabela9[[#This Row],[Descumprimento - Regulamento de Emissores - Companhias]],Companhias[Ano],YEAR(AA$21),Companhias[Mês],Infrações!AA$3)</f>
        <v>0</v>
      </c>
      <c r="AB38" s="9">
        <f>SUMIFS(Companhias[Notificações],Companhias[Descumprimento],Tabela9[[#This Row],[Descumprimento - Regulamento de Emissores - Companhias]],Companhias[Ano],YEAR(AB$21),Companhias[Mês],Infrações!AB$3)</f>
        <v>0</v>
      </c>
      <c r="AC38" s="9">
        <f>SUMIFS(Companhias[Notificações],Companhias[Descumprimento],Tabela9[[#This Row],[Descumprimento - Regulamento de Emissores - Companhias]],Companhias[Ano],YEAR(AC$21),Companhias[Mês],Infrações!AC$3)</f>
        <v>0</v>
      </c>
      <c r="AD38" s="9">
        <f>SUMIFS(Companhias[Notificações],Companhias[Descumprimento],Tabela9[[#This Row],[Descumprimento - Regulamento de Emissores - Companhias]],Companhias[Ano],YEAR(AD$21),Companhias[Mês],Infrações!AD$3)</f>
        <v>0</v>
      </c>
      <c r="AE38" s="9">
        <f>SUMIFS(Companhias[Notificações],Companhias[Descumprimento],Tabela9[[#This Row],[Descumprimento - Regulamento de Emissores - Companhias]],Companhias[Ano],YEAR(AE$21),Companhias[Mês],Infrações!AE$3)</f>
        <v>0</v>
      </c>
      <c r="AF38" s="9">
        <f>SUMIFS(Companhias[Notificações],Companhias[Descumprimento],Tabela9[[#This Row],[Descumprimento - Regulamento de Emissores - Companhias]],Companhias[Ano],YEAR(AF$21),Companhias[Mês],Infrações!AF$3)</f>
        <v>0</v>
      </c>
      <c r="AG38" s="9">
        <f>SUMIFS(Companhias[Notificações],Companhias[Descumprimento],Tabela9[[#This Row],[Descumprimento - Regulamento de Emissores - Companhias]],Companhias[Ano],YEAR(AG$21),Companhias[Mês],Infrações!AG$3)</f>
        <v>0</v>
      </c>
      <c r="AH38" s="9">
        <f>SUMIFS(Companhias[Notificações],Companhias[Descumprimento],Tabela9[[#This Row],[Descumprimento - Regulamento de Emissores - Companhias]],Companhias[Ano],YEAR(AH$21),Companhias[Mês],Infrações!AH$3)</f>
        <v>0</v>
      </c>
      <c r="AI38" s="9">
        <f>SUMIFS(Companhias[Notificações],Companhias[Descumprimento],Tabela9[[#This Row],[Descumprimento - Regulamento de Emissores - Companhias]],Companhias[Ano],YEAR(AI$21),Companhias[Mês],Infrações!AI$3)</f>
        <v>0</v>
      </c>
      <c r="AJ38" s="9">
        <f>SUMIFS(Companhias[Notificações],Companhias[Descumprimento],Tabela9[[#This Row],[Descumprimento - Regulamento de Emissores - Companhias]],Companhias[Ano],YEAR(AJ$21),Companhias[Mês],Infrações!AJ$3)</f>
        <v>0</v>
      </c>
      <c r="AK38" s="9">
        <f>SUMIFS(Companhias[Notificações],Companhias[Descumprimento],Tabela9[[#This Row],[Descumprimento - Regulamento de Emissores - Companhias]],Companhias[Ano],YEAR(AK$21),Companhias[Mês],Infrações!AK$3)</f>
        <v>0</v>
      </c>
      <c r="AL38" s="9">
        <f>SUMIFS(Companhias[Notificações],Companhias[Descumprimento],Tabela9[[#This Row],[Descumprimento - Regulamento de Emissores - Companhias]],Companhias[Ano],YEAR(AL$21),Companhias[Mês],Infrações!AL$3)</f>
        <v>0</v>
      </c>
      <c r="AM38" s="9">
        <f>SUMIFS(Companhias[Notificações],Companhias[Descumprimento],Tabela9[[#This Row],[Descumprimento - Regulamento de Emissores - Companhias]],Companhias[Ano],YEAR(AM$21),Companhias[Mês],Infrações!AM$3)</f>
        <v>0</v>
      </c>
      <c r="AN38" s="9">
        <f>SUMIFS(Companhias[Notificações],Companhias[Descumprimento],Tabela9[[#This Row],[Descumprimento - Regulamento de Emissores - Companhias]],Companhias[Ano],YEAR(AN$21),Companhias[Mês],Infrações!AN$3)</f>
        <v>0</v>
      </c>
      <c r="AO38" s="9">
        <f>SUMIFS(Companhias[Notificações],Companhias[Descumprimento],Tabela9[[#This Row],[Descumprimento - Regulamento de Emissores - Companhias]],Companhias[Ano],YEAR(AO$21),Companhias[Mês],Infrações!AO$3)</f>
        <v>0</v>
      </c>
      <c r="AP38" s="9">
        <f>SUMIFS(Companhias[Notificações],Companhias[Descumprimento],Tabela9[[#This Row],[Descumprimento - Regulamento de Emissores - Companhias]],Companhias[Ano],YEAR(AP$21),Companhias[Mês],Infrações!AP$3)</f>
        <v>0</v>
      </c>
      <c r="AQ38" s="9">
        <f>SUMIFS(Companhias[Notificações],Companhias[Descumprimento],Tabela9[[#This Row],[Descumprimento - Regulamento de Emissores - Companhias]],Companhias[Ano],YEAR(AQ$21),Companhias[Mês],Infrações!AQ$3)</f>
        <v>0</v>
      </c>
      <c r="AR38" s="9">
        <f>SUMIFS(Companhias[Notificações],Companhias[Descumprimento],Tabela9[[#This Row],[Descumprimento - Regulamento de Emissores - Companhias]],Companhias[Ano],YEAR(AR$21),Companhias[Mês],Infrações!AR$3)</f>
        <v>0</v>
      </c>
      <c r="AS38" s="9">
        <f>SUMIFS(Companhias[Notificações],Companhias[Descumprimento],Tabela9[[#This Row],[Descumprimento - Regulamento de Emissores - Companhias]],Companhias[Ano],YEAR(AS$21),Companhias[Mês],Infrações!AS$3)</f>
        <v>0</v>
      </c>
      <c r="AT38" s="9">
        <f>SUMIFS(Companhias[Notificações],Companhias[Descumprimento],Tabela9[[#This Row],[Descumprimento - Regulamento de Emissores - Companhias]],Companhias[Ano],YEAR(AT$21),Companhias[Mês],Infrações!AT$3)</f>
        <v>6</v>
      </c>
      <c r="AU38" s="9">
        <f>SUMIFS(Companhias[Notificações],Companhias[Descumprimento],Tabela9[[#This Row],[Descumprimento - Regulamento de Emissores - Companhias]],Companhias[Ano],YEAR(AU$21),Companhias[Mês],Infrações!AU$3)</f>
        <v>0</v>
      </c>
      <c r="AV38" s="9">
        <f>SUMIFS(Companhias[Notificações],Companhias[Descumprimento],Tabela9[[#This Row],[Descumprimento - Regulamento de Emissores - Companhias]],Companhias[Ano],YEAR(AV$21),Companhias[Mês],Infrações!AV$3)</f>
        <v>0</v>
      </c>
      <c r="AW38" s="9">
        <f>SUMIFS(Companhias[Notificações],Companhias[Descumprimento],Tabela9[[#This Row],[Descumprimento - Regulamento de Emissores - Companhias]],Companhias[Ano],YEAR(AW$21),Companhias[Mês],Infrações!AW$3)</f>
        <v>0</v>
      </c>
      <c r="AX38" s="9">
        <f>SUMIFS(Companhias[Notificações],Companhias[Descumprimento],Tabela9[[#This Row],[Descumprimento - Regulamento de Emissores - Companhias]],Companhias[Ano],YEAR(AX$21),Companhias[Mês],Infrações!AX$3)</f>
        <v>0</v>
      </c>
      <c r="AY38" s="9">
        <f>SUMIFS(Companhias[Notificações],Companhias[Descumprimento],Tabela9[[#This Row],[Descumprimento - Regulamento de Emissores - Companhias]],Companhias[Ano],YEAR(AY$21),Companhias[Mês],Infrações!AY$3)</f>
        <v>0</v>
      </c>
      <c r="AZ38" s="9">
        <f>SUMIFS(Companhias[Notificações],Companhias[Descumprimento],Tabela9[[#This Row],[Descumprimento - Regulamento de Emissores - Companhias]],Companhias[Ano],YEAR(AZ$21),Companhias[Mês],Infrações!AZ$3)</f>
        <v>0</v>
      </c>
    </row>
    <row r="39" spans="1:52" x14ac:dyDescent="0.25">
      <c r="A39" s="9">
        <f>SUM(Tabela9[[#This Row],[jan-13]:[dez-16]])</f>
        <v>13</v>
      </c>
      <c r="B39" s="36">
        <f t="shared" si="1"/>
        <v>2.5440313111545987E-2</v>
      </c>
      <c r="D39" s="10" t="s">
        <v>24</v>
      </c>
      <c r="E39" s="9">
        <f>SUMIFS(Companhias[Notificações],Companhias[Descumprimento],Tabela9[[#This Row],[Descumprimento - Regulamento de Emissores - Companhias]],Companhias[Ano],YEAR(E$21),Companhias[Mês],Infrações!E$3)</f>
        <v>0</v>
      </c>
      <c r="F39" s="9">
        <f>SUMIFS(Companhias[Notificações],Companhias[Descumprimento],Tabela9[[#This Row],[Descumprimento - Regulamento de Emissores - Companhias]],Companhias[Ano],YEAR(F$21),Companhias[Mês],Infrações!F$3)</f>
        <v>0</v>
      </c>
      <c r="G39" s="9">
        <f>SUMIFS(Companhias[Notificações],Companhias[Descumprimento],Tabela9[[#This Row],[Descumprimento - Regulamento de Emissores - Companhias]],Companhias[Ano],YEAR(G$21),Companhias[Mês],Infrações!G$3)</f>
        <v>0</v>
      </c>
      <c r="H39" s="9">
        <f>SUMIFS(Companhias[Notificações],Companhias[Descumprimento],Tabela9[[#This Row],[Descumprimento - Regulamento de Emissores - Companhias]],Companhias[Ano],YEAR(H$21),Companhias[Mês],Infrações!H$3)</f>
        <v>0</v>
      </c>
      <c r="I39" s="9">
        <f>SUMIFS(Companhias[Notificações],Companhias[Descumprimento],Tabela9[[#This Row],[Descumprimento - Regulamento de Emissores - Companhias]],Companhias[Ano],YEAR(I$21),Companhias[Mês],Infrações!I$3)</f>
        <v>0</v>
      </c>
      <c r="J39" s="9">
        <f>SUMIFS(Companhias[Notificações],Companhias[Descumprimento],Tabela9[[#This Row],[Descumprimento - Regulamento de Emissores - Companhias]],Companhias[Ano],YEAR(J$21),Companhias[Mês],Infrações!J$3)</f>
        <v>0</v>
      </c>
      <c r="K39" s="9">
        <f>SUMIFS(Companhias[Notificações],Companhias[Descumprimento],Tabela9[[#This Row],[Descumprimento - Regulamento de Emissores - Companhias]],Companhias[Ano],YEAR(K$21),Companhias[Mês],Infrações!K$3)</f>
        <v>0</v>
      </c>
      <c r="L39" s="9">
        <f>SUMIFS(Companhias[Notificações],Companhias[Descumprimento],Tabela9[[#This Row],[Descumprimento - Regulamento de Emissores - Companhias]],Companhias[Ano],YEAR(L$21),Companhias[Mês],Infrações!L$3)</f>
        <v>0</v>
      </c>
      <c r="M39" s="9">
        <f>SUMIFS(Companhias[Notificações],Companhias[Descumprimento],Tabela9[[#This Row],[Descumprimento - Regulamento de Emissores - Companhias]],Companhias[Ano],YEAR(M$21),Companhias[Mês],Infrações!M$3)</f>
        <v>0</v>
      </c>
      <c r="N39" s="9">
        <f>SUMIFS(Companhias[Notificações],Companhias[Descumprimento],Tabela9[[#This Row],[Descumprimento - Regulamento de Emissores - Companhias]],Companhias[Ano],YEAR(N$21),Companhias[Mês],Infrações!N$3)</f>
        <v>0</v>
      </c>
      <c r="O39" s="9">
        <f>SUMIFS(Companhias[Notificações],Companhias[Descumprimento],Tabela9[[#This Row],[Descumprimento - Regulamento de Emissores - Companhias]],Companhias[Ano],YEAR(O$21),Companhias[Mês],Infrações!O$3)</f>
        <v>0</v>
      </c>
      <c r="P39" s="9">
        <f>SUMIFS(Companhias[Notificações],Companhias[Descumprimento],Tabela9[[#This Row],[Descumprimento - Regulamento de Emissores - Companhias]],Companhias[Ano],YEAR(P$21),Companhias[Mês],Infrações!P$3)</f>
        <v>0</v>
      </c>
      <c r="Q39" s="9">
        <f>SUMIFS(Companhias[Notificações],Companhias[Descumprimento],Tabela9[[#This Row],[Descumprimento - Regulamento de Emissores - Companhias]],Companhias[Ano],YEAR(Q$21),Companhias[Mês],Infrações!Q$3)</f>
        <v>0</v>
      </c>
      <c r="R39" s="9">
        <f>SUMIFS(Companhias[Notificações],Companhias[Descumprimento],Tabela9[[#This Row],[Descumprimento - Regulamento de Emissores - Companhias]],Companhias[Ano],YEAR(R$21),Companhias[Mês],Infrações!R$3)</f>
        <v>0</v>
      </c>
      <c r="S39" s="9">
        <f>SUMIFS(Companhias[Notificações],Companhias[Descumprimento],Tabela9[[#This Row],[Descumprimento - Regulamento de Emissores - Companhias]],Companhias[Ano],YEAR(S$21),Companhias[Mês],Infrações!S$3)</f>
        <v>0</v>
      </c>
      <c r="T39" s="9">
        <f>SUMIFS(Companhias[Notificações],Companhias[Descumprimento],Tabela9[[#This Row],[Descumprimento - Regulamento de Emissores - Companhias]],Companhias[Ano],YEAR(T$21),Companhias[Mês],Infrações!T$3)</f>
        <v>0</v>
      </c>
      <c r="U39" s="9">
        <f>SUMIFS(Companhias[Notificações],Companhias[Descumprimento],Tabela9[[#This Row],[Descumprimento - Regulamento de Emissores - Companhias]],Companhias[Ano],YEAR(U$21),Companhias[Mês],Infrações!U$3)</f>
        <v>0</v>
      </c>
      <c r="V39" s="9">
        <f>SUMIFS(Companhias[Notificações],Companhias[Descumprimento],Tabela9[[#This Row],[Descumprimento - Regulamento de Emissores - Companhias]],Companhias[Ano],YEAR(V$21),Companhias[Mês],Infrações!V$3)</f>
        <v>0</v>
      </c>
      <c r="W39" s="9">
        <f>SUMIFS(Companhias[Notificações],Companhias[Descumprimento],Tabela9[[#This Row],[Descumprimento - Regulamento de Emissores - Companhias]],Companhias[Ano],YEAR(W$21),Companhias[Mês],Infrações!W$3)</f>
        <v>0</v>
      </c>
      <c r="X39" s="9">
        <f>SUMIFS(Companhias[Notificações],Companhias[Descumprimento],Tabela9[[#This Row],[Descumprimento - Regulamento de Emissores - Companhias]],Companhias[Ano],YEAR(X$21),Companhias[Mês],Infrações!X$3)</f>
        <v>0</v>
      </c>
      <c r="Y39" s="9">
        <f>SUMIFS(Companhias[Notificações],Companhias[Descumprimento],Tabela9[[#This Row],[Descumprimento - Regulamento de Emissores - Companhias]],Companhias[Ano],YEAR(Y$21),Companhias[Mês],Infrações!Y$3)</f>
        <v>0</v>
      </c>
      <c r="Z39" s="9">
        <f>SUMIFS(Companhias[Notificações],Companhias[Descumprimento],Tabela9[[#This Row],[Descumprimento - Regulamento de Emissores - Companhias]],Companhias[Ano],YEAR(Z$21),Companhias[Mês],Infrações!Z$3)</f>
        <v>0</v>
      </c>
      <c r="AA39" s="9">
        <f>SUMIFS(Companhias[Notificações],Companhias[Descumprimento],Tabela9[[#This Row],[Descumprimento - Regulamento de Emissores - Companhias]],Companhias[Ano],YEAR(AA$21),Companhias[Mês],Infrações!AA$3)</f>
        <v>0</v>
      </c>
      <c r="AB39" s="9">
        <f>SUMIFS(Companhias[Notificações],Companhias[Descumprimento],Tabela9[[#This Row],[Descumprimento - Regulamento de Emissores - Companhias]],Companhias[Ano],YEAR(AB$21),Companhias[Mês],Infrações!AB$3)</f>
        <v>0</v>
      </c>
      <c r="AC39" s="9">
        <f>SUMIFS(Companhias[Notificações],Companhias[Descumprimento],Tabela9[[#This Row],[Descumprimento - Regulamento de Emissores - Companhias]],Companhias[Ano],YEAR(AC$21),Companhias[Mês],Infrações!AC$3)</f>
        <v>0</v>
      </c>
      <c r="AD39" s="9">
        <f>SUMIFS(Companhias[Notificações],Companhias[Descumprimento],Tabela9[[#This Row],[Descumprimento - Regulamento de Emissores - Companhias]],Companhias[Ano],YEAR(AD$21),Companhias[Mês],Infrações!AD$3)</f>
        <v>0</v>
      </c>
      <c r="AE39" s="9">
        <f>SUMIFS(Companhias[Notificações],Companhias[Descumprimento],Tabela9[[#This Row],[Descumprimento - Regulamento de Emissores - Companhias]],Companhias[Ano],YEAR(AE$21),Companhias[Mês],Infrações!AE$3)</f>
        <v>0</v>
      </c>
      <c r="AF39" s="9">
        <f>SUMIFS(Companhias[Notificações],Companhias[Descumprimento],Tabela9[[#This Row],[Descumprimento - Regulamento de Emissores - Companhias]],Companhias[Ano],YEAR(AF$21),Companhias[Mês],Infrações!AF$3)</f>
        <v>0</v>
      </c>
      <c r="AG39" s="9">
        <f>SUMIFS(Companhias[Notificações],Companhias[Descumprimento],Tabela9[[#This Row],[Descumprimento - Regulamento de Emissores - Companhias]],Companhias[Ano],YEAR(AG$21),Companhias[Mês],Infrações!AG$3)</f>
        <v>0</v>
      </c>
      <c r="AH39" s="9">
        <f>SUMIFS(Companhias[Notificações],Companhias[Descumprimento],Tabela9[[#This Row],[Descumprimento - Regulamento de Emissores - Companhias]],Companhias[Ano],YEAR(AH$21),Companhias[Mês],Infrações!AH$3)</f>
        <v>0</v>
      </c>
      <c r="AI39" s="9">
        <f>SUMIFS(Companhias[Notificações],Companhias[Descumprimento],Tabela9[[#This Row],[Descumprimento - Regulamento de Emissores - Companhias]],Companhias[Ano],YEAR(AI$21),Companhias[Mês],Infrações!AI$3)</f>
        <v>0</v>
      </c>
      <c r="AJ39" s="9">
        <f>SUMIFS(Companhias[Notificações],Companhias[Descumprimento],Tabela9[[#This Row],[Descumprimento - Regulamento de Emissores - Companhias]],Companhias[Ano],YEAR(AJ$21),Companhias[Mês],Infrações!AJ$3)</f>
        <v>0</v>
      </c>
      <c r="AK39" s="9">
        <f>SUMIFS(Companhias[Notificações],Companhias[Descumprimento],Tabela9[[#This Row],[Descumprimento - Regulamento de Emissores - Companhias]],Companhias[Ano],YEAR(AK$21),Companhias[Mês],Infrações!AK$3)</f>
        <v>0</v>
      </c>
      <c r="AL39" s="9">
        <f>SUMIFS(Companhias[Notificações],Companhias[Descumprimento],Tabela9[[#This Row],[Descumprimento - Regulamento de Emissores - Companhias]],Companhias[Ano],YEAR(AL$21),Companhias[Mês],Infrações!AL$3)</f>
        <v>0</v>
      </c>
      <c r="AM39" s="9">
        <f>SUMIFS(Companhias[Notificações],Companhias[Descumprimento],Tabela9[[#This Row],[Descumprimento - Regulamento de Emissores - Companhias]],Companhias[Ano],YEAR(AM$21),Companhias[Mês],Infrações!AM$3)</f>
        <v>0</v>
      </c>
      <c r="AN39" s="9">
        <f>SUMIFS(Companhias[Notificações],Companhias[Descumprimento],Tabela9[[#This Row],[Descumprimento - Regulamento de Emissores - Companhias]],Companhias[Ano],YEAR(AN$21),Companhias[Mês],Infrações!AN$3)</f>
        <v>0</v>
      </c>
      <c r="AO39" s="9">
        <f>SUMIFS(Companhias[Notificações],Companhias[Descumprimento],Tabela9[[#This Row],[Descumprimento - Regulamento de Emissores - Companhias]],Companhias[Ano],YEAR(AO$21),Companhias[Mês],Infrações!AO$3)</f>
        <v>0</v>
      </c>
      <c r="AP39" s="9">
        <f>SUMIFS(Companhias[Notificações],Companhias[Descumprimento],Tabela9[[#This Row],[Descumprimento - Regulamento de Emissores - Companhias]],Companhias[Ano],YEAR(AP$21),Companhias[Mês],Infrações!AP$3)</f>
        <v>0</v>
      </c>
      <c r="AQ39" s="9">
        <f>SUMIFS(Companhias[Notificações],Companhias[Descumprimento],Tabela9[[#This Row],[Descumprimento - Regulamento de Emissores - Companhias]],Companhias[Ano],YEAR(AQ$21),Companhias[Mês],Infrações!AQ$3)</f>
        <v>0</v>
      </c>
      <c r="AR39" s="9">
        <f>SUMIFS(Companhias[Notificações],Companhias[Descumprimento],Tabela9[[#This Row],[Descumprimento - Regulamento de Emissores - Companhias]],Companhias[Ano],YEAR(AR$21),Companhias[Mês],Infrações!AR$3)</f>
        <v>0</v>
      </c>
      <c r="AS39" s="9">
        <f>SUMIFS(Companhias[Notificações],Companhias[Descumprimento],Tabela9[[#This Row],[Descumprimento - Regulamento de Emissores - Companhias]],Companhias[Ano],YEAR(AS$21),Companhias[Mês],Infrações!AS$3)</f>
        <v>0</v>
      </c>
      <c r="AT39" s="9">
        <f>SUMIFS(Companhias[Notificações],Companhias[Descumprimento],Tabela9[[#This Row],[Descumprimento - Regulamento de Emissores - Companhias]],Companhias[Ano],YEAR(AT$21),Companhias[Mês],Infrações!AT$3)</f>
        <v>13</v>
      </c>
      <c r="AU39" s="9">
        <f>SUMIFS(Companhias[Notificações],Companhias[Descumprimento],Tabela9[[#This Row],[Descumprimento - Regulamento de Emissores - Companhias]],Companhias[Ano],YEAR(AU$21),Companhias[Mês],Infrações!AU$3)</f>
        <v>0</v>
      </c>
      <c r="AV39" s="9">
        <f>SUMIFS(Companhias[Notificações],Companhias[Descumprimento],Tabela9[[#This Row],[Descumprimento - Regulamento de Emissores - Companhias]],Companhias[Ano],YEAR(AV$21),Companhias[Mês],Infrações!AV$3)</f>
        <v>0</v>
      </c>
      <c r="AW39" s="9">
        <f>SUMIFS(Companhias[Notificações],Companhias[Descumprimento],Tabela9[[#This Row],[Descumprimento - Regulamento de Emissores - Companhias]],Companhias[Ano],YEAR(AW$21),Companhias[Mês],Infrações!AW$3)</f>
        <v>0</v>
      </c>
      <c r="AX39" s="9">
        <f>SUMIFS(Companhias[Notificações],Companhias[Descumprimento],Tabela9[[#This Row],[Descumprimento - Regulamento de Emissores - Companhias]],Companhias[Ano],YEAR(AX$21),Companhias[Mês],Infrações!AX$3)</f>
        <v>0</v>
      </c>
      <c r="AY39" s="9">
        <f>SUMIFS(Companhias[Notificações],Companhias[Descumprimento],Tabela9[[#This Row],[Descumprimento - Regulamento de Emissores - Companhias]],Companhias[Ano],YEAR(AY$21),Companhias[Mês],Infrações!AY$3)</f>
        <v>0</v>
      </c>
      <c r="AZ39" s="9">
        <f>SUMIFS(Companhias[Notificações],Companhias[Descumprimento],Tabela9[[#This Row],[Descumprimento - Regulamento de Emissores - Companhias]],Companhias[Ano],YEAR(AZ$21),Companhias[Mês],Infrações!AZ$3)</f>
        <v>0</v>
      </c>
    </row>
    <row r="40" spans="1:52" x14ac:dyDescent="0.25">
      <c r="A40" s="9">
        <f>SUM(Tabela9[[#This Row],[jan-13]:[dez-16]])</f>
        <v>20</v>
      </c>
      <c r="B40" s="36">
        <f t="shared" si="1"/>
        <v>3.9138943248532287E-2</v>
      </c>
      <c r="D40" s="10" t="s">
        <v>16</v>
      </c>
      <c r="E40" s="9">
        <f>SUMIFS(Companhias[Notificações],Companhias[Descumprimento],Tabela9[[#This Row],[Descumprimento - Regulamento de Emissores - Companhias]],Companhias[Ano],YEAR(E$21),Companhias[Mês],Infrações!E$3)</f>
        <v>0</v>
      </c>
      <c r="F40" s="9">
        <f>SUMIFS(Companhias[Notificações],Companhias[Descumprimento],Tabela9[[#This Row],[Descumprimento - Regulamento de Emissores - Companhias]],Companhias[Ano],YEAR(F$21),Companhias[Mês],Infrações!F$3)</f>
        <v>0</v>
      </c>
      <c r="G40" s="9">
        <f>SUMIFS(Companhias[Notificações],Companhias[Descumprimento],Tabela9[[#This Row],[Descumprimento - Regulamento de Emissores - Companhias]],Companhias[Ano],YEAR(G$21),Companhias[Mês],Infrações!G$3)</f>
        <v>0</v>
      </c>
      <c r="H40" s="9">
        <f>SUMIFS(Companhias[Notificações],Companhias[Descumprimento],Tabela9[[#This Row],[Descumprimento - Regulamento de Emissores - Companhias]],Companhias[Ano],YEAR(H$21),Companhias[Mês],Infrações!H$3)</f>
        <v>0</v>
      </c>
      <c r="I40" s="9">
        <f>SUMIFS(Companhias[Notificações],Companhias[Descumprimento],Tabela9[[#This Row],[Descumprimento - Regulamento de Emissores - Companhias]],Companhias[Ano],YEAR(I$21),Companhias[Mês],Infrações!I$3)</f>
        <v>0</v>
      </c>
      <c r="J40" s="9">
        <f>SUMIFS(Companhias[Notificações],Companhias[Descumprimento],Tabela9[[#This Row],[Descumprimento - Regulamento de Emissores - Companhias]],Companhias[Ano],YEAR(J$21),Companhias[Mês],Infrações!J$3)</f>
        <v>0</v>
      </c>
      <c r="K40" s="9">
        <f>SUMIFS(Companhias[Notificações],Companhias[Descumprimento],Tabela9[[#This Row],[Descumprimento - Regulamento de Emissores - Companhias]],Companhias[Ano],YEAR(K$21),Companhias[Mês],Infrações!K$3)</f>
        <v>0</v>
      </c>
      <c r="L40" s="9">
        <f>SUMIFS(Companhias[Notificações],Companhias[Descumprimento],Tabela9[[#This Row],[Descumprimento - Regulamento de Emissores - Companhias]],Companhias[Ano],YEAR(L$21),Companhias[Mês],Infrações!L$3)</f>
        <v>0</v>
      </c>
      <c r="M40" s="9">
        <f>SUMIFS(Companhias[Notificações],Companhias[Descumprimento],Tabela9[[#This Row],[Descumprimento - Regulamento de Emissores - Companhias]],Companhias[Ano],YEAR(M$21),Companhias[Mês],Infrações!M$3)</f>
        <v>0</v>
      </c>
      <c r="N40" s="9">
        <f>SUMIFS(Companhias[Notificações],Companhias[Descumprimento],Tabela9[[#This Row],[Descumprimento - Regulamento de Emissores - Companhias]],Companhias[Ano],YEAR(N$21),Companhias[Mês],Infrações!N$3)</f>
        <v>0</v>
      </c>
      <c r="O40" s="9">
        <f>SUMIFS(Companhias[Notificações],Companhias[Descumprimento],Tabela9[[#This Row],[Descumprimento - Regulamento de Emissores - Companhias]],Companhias[Ano],YEAR(O$21),Companhias[Mês],Infrações!O$3)</f>
        <v>0</v>
      </c>
      <c r="P40" s="9">
        <f>SUMIFS(Companhias[Notificações],Companhias[Descumprimento],Tabela9[[#This Row],[Descumprimento - Regulamento de Emissores - Companhias]],Companhias[Ano],YEAR(P$21),Companhias[Mês],Infrações!P$3)</f>
        <v>0</v>
      </c>
      <c r="Q40" s="9">
        <f>SUMIFS(Companhias[Notificações],Companhias[Descumprimento],Tabela9[[#This Row],[Descumprimento - Regulamento de Emissores - Companhias]],Companhias[Ano],YEAR(Q$21),Companhias[Mês],Infrações!Q$3)</f>
        <v>0</v>
      </c>
      <c r="R40" s="9">
        <f>SUMIFS(Companhias[Notificações],Companhias[Descumprimento],Tabela9[[#This Row],[Descumprimento - Regulamento de Emissores - Companhias]],Companhias[Ano],YEAR(R$21),Companhias[Mês],Infrações!R$3)</f>
        <v>0</v>
      </c>
      <c r="S40" s="9">
        <f>SUMIFS(Companhias[Notificações],Companhias[Descumprimento],Tabela9[[#This Row],[Descumprimento - Regulamento de Emissores - Companhias]],Companhias[Ano],YEAR(S$21),Companhias[Mês],Infrações!S$3)</f>
        <v>0</v>
      </c>
      <c r="T40" s="9">
        <f>SUMIFS(Companhias[Notificações],Companhias[Descumprimento],Tabela9[[#This Row],[Descumprimento - Regulamento de Emissores - Companhias]],Companhias[Ano],YEAR(T$21),Companhias[Mês],Infrações!T$3)</f>
        <v>0</v>
      </c>
      <c r="U40" s="9">
        <f>SUMIFS(Companhias[Notificações],Companhias[Descumprimento],Tabela9[[#This Row],[Descumprimento - Regulamento de Emissores - Companhias]],Companhias[Ano],YEAR(U$21),Companhias[Mês],Infrações!U$3)</f>
        <v>0</v>
      </c>
      <c r="V40" s="9">
        <f>SUMIFS(Companhias[Notificações],Companhias[Descumprimento],Tabela9[[#This Row],[Descumprimento - Regulamento de Emissores - Companhias]],Companhias[Ano],YEAR(V$21),Companhias[Mês],Infrações!V$3)</f>
        <v>0</v>
      </c>
      <c r="W40" s="9">
        <f>SUMIFS(Companhias[Notificações],Companhias[Descumprimento],Tabela9[[#This Row],[Descumprimento - Regulamento de Emissores - Companhias]],Companhias[Ano],YEAR(W$21),Companhias[Mês],Infrações!W$3)</f>
        <v>0</v>
      </c>
      <c r="X40" s="9">
        <f>SUMIFS(Companhias[Notificações],Companhias[Descumprimento],Tabela9[[#This Row],[Descumprimento - Regulamento de Emissores - Companhias]],Companhias[Ano],YEAR(X$21),Companhias[Mês],Infrações!X$3)</f>
        <v>0</v>
      </c>
      <c r="Y40" s="9">
        <f>SUMIFS(Companhias[Notificações],Companhias[Descumprimento],Tabela9[[#This Row],[Descumprimento - Regulamento de Emissores - Companhias]],Companhias[Ano],YEAR(Y$21),Companhias[Mês],Infrações!Y$3)</f>
        <v>0</v>
      </c>
      <c r="Z40" s="9">
        <f>SUMIFS(Companhias[Notificações],Companhias[Descumprimento],Tabela9[[#This Row],[Descumprimento - Regulamento de Emissores - Companhias]],Companhias[Ano],YEAR(Z$21),Companhias[Mês],Infrações!Z$3)</f>
        <v>0</v>
      </c>
      <c r="AA40" s="9">
        <f>SUMIFS(Companhias[Notificações],Companhias[Descumprimento],Tabela9[[#This Row],[Descumprimento - Regulamento de Emissores - Companhias]],Companhias[Ano],YEAR(AA$21),Companhias[Mês],Infrações!AA$3)</f>
        <v>0</v>
      </c>
      <c r="AB40" s="9">
        <f>SUMIFS(Companhias[Notificações],Companhias[Descumprimento],Tabela9[[#This Row],[Descumprimento - Regulamento de Emissores - Companhias]],Companhias[Ano],YEAR(AB$21),Companhias[Mês],Infrações!AB$3)</f>
        <v>0</v>
      </c>
      <c r="AC40" s="9">
        <f>SUMIFS(Companhias[Notificações],Companhias[Descumprimento],Tabela9[[#This Row],[Descumprimento - Regulamento de Emissores - Companhias]],Companhias[Ano],YEAR(AC$21),Companhias[Mês],Infrações!AC$3)</f>
        <v>0</v>
      </c>
      <c r="AD40" s="9">
        <f>SUMIFS(Companhias[Notificações],Companhias[Descumprimento],Tabela9[[#This Row],[Descumprimento - Regulamento de Emissores - Companhias]],Companhias[Ano],YEAR(AD$21),Companhias[Mês],Infrações!AD$3)</f>
        <v>0</v>
      </c>
      <c r="AE40" s="9">
        <f>SUMIFS(Companhias[Notificações],Companhias[Descumprimento],Tabela9[[#This Row],[Descumprimento - Regulamento de Emissores - Companhias]],Companhias[Ano],YEAR(AE$21),Companhias[Mês],Infrações!AE$3)</f>
        <v>0</v>
      </c>
      <c r="AF40" s="9">
        <f>SUMIFS(Companhias[Notificações],Companhias[Descumprimento],Tabela9[[#This Row],[Descumprimento - Regulamento de Emissores - Companhias]],Companhias[Ano],YEAR(AF$21),Companhias[Mês],Infrações!AF$3)</f>
        <v>0</v>
      </c>
      <c r="AG40" s="9">
        <f>SUMIFS(Companhias[Notificações],Companhias[Descumprimento],Tabela9[[#This Row],[Descumprimento - Regulamento de Emissores - Companhias]],Companhias[Ano],YEAR(AG$21),Companhias[Mês],Infrações!AG$3)</f>
        <v>0</v>
      </c>
      <c r="AH40" s="9">
        <f>SUMIFS(Companhias[Notificações],Companhias[Descumprimento],Tabela9[[#This Row],[Descumprimento - Regulamento de Emissores - Companhias]],Companhias[Ano],YEAR(AH$21),Companhias[Mês],Infrações!AH$3)</f>
        <v>0</v>
      </c>
      <c r="AI40" s="9">
        <f>SUMIFS(Companhias[Notificações],Companhias[Descumprimento],Tabela9[[#This Row],[Descumprimento - Regulamento de Emissores - Companhias]],Companhias[Ano],YEAR(AI$21),Companhias[Mês],Infrações!AI$3)</f>
        <v>0</v>
      </c>
      <c r="AJ40" s="9">
        <f>SUMIFS(Companhias[Notificações],Companhias[Descumprimento],Tabela9[[#This Row],[Descumprimento - Regulamento de Emissores - Companhias]],Companhias[Ano],YEAR(AJ$21),Companhias[Mês],Infrações!AJ$3)</f>
        <v>0</v>
      </c>
      <c r="AK40" s="9">
        <f>SUMIFS(Companhias[Notificações],Companhias[Descumprimento],Tabela9[[#This Row],[Descumprimento - Regulamento de Emissores - Companhias]],Companhias[Ano],YEAR(AK$21),Companhias[Mês],Infrações!AK$3)</f>
        <v>0</v>
      </c>
      <c r="AL40" s="9">
        <f>SUMIFS(Companhias[Notificações],Companhias[Descumprimento],Tabela9[[#This Row],[Descumprimento - Regulamento de Emissores - Companhias]],Companhias[Ano],YEAR(AL$21),Companhias[Mês],Infrações!AL$3)</f>
        <v>0</v>
      </c>
      <c r="AM40" s="9">
        <f>SUMIFS(Companhias[Notificações],Companhias[Descumprimento],Tabela9[[#This Row],[Descumprimento - Regulamento de Emissores - Companhias]],Companhias[Ano],YEAR(AM$21),Companhias[Mês],Infrações!AM$3)</f>
        <v>0</v>
      </c>
      <c r="AN40" s="9">
        <f>SUMIFS(Companhias[Notificações],Companhias[Descumprimento],Tabela9[[#This Row],[Descumprimento - Regulamento de Emissores - Companhias]],Companhias[Ano],YEAR(AN$21),Companhias[Mês],Infrações!AN$3)</f>
        <v>0</v>
      </c>
      <c r="AO40" s="9">
        <f>SUMIFS(Companhias[Notificações],Companhias[Descumprimento],Tabela9[[#This Row],[Descumprimento - Regulamento de Emissores - Companhias]],Companhias[Ano],YEAR(AO$21),Companhias[Mês],Infrações!AO$3)</f>
        <v>0</v>
      </c>
      <c r="AP40" s="9">
        <f>SUMIFS(Companhias[Notificações],Companhias[Descumprimento],Tabela9[[#This Row],[Descumprimento - Regulamento de Emissores - Companhias]],Companhias[Ano],YEAR(AP$21),Companhias[Mês],Infrações!AP$3)</f>
        <v>0</v>
      </c>
      <c r="AQ40" s="9">
        <f>SUMIFS(Companhias[Notificações],Companhias[Descumprimento],Tabela9[[#This Row],[Descumprimento - Regulamento de Emissores - Companhias]],Companhias[Ano],YEAR(AQ$21),Companhias[Mês],Infrações!AQ$3)</f>
        <v>0</v>
      </c>
      <c r="AR40" s="9">
        <f>SUMIFS(Companhias[Notificações],Companhias[Descumprimento],Tabela9[[#This Row],[Descumprimento - Regulamento de Emissores - Companhias]],Companhias[Ano],YEAR(AR$21),Companhias[Mês],Infrações!AR$3)</f>
        <v>20</v>
      </c>
      <c r="AS40" s="9">
        <f>SUMIFS(Companhias[Notificações],Companhias[Descumprimento],Tabela9[[#This Row],[Descumprimento - Regulamento de Emissores - Companhias]],Companhias[Ano],YEAR(AS$21),Companhias[Mês],Infrações!AS$3)</f>
        <v>0</v>
      </c>
      <c r="AT40" s="9">
        <f>SUMIFS(Companhias[Notificações],Companhias[Descumprimento],Tabela9[[#This Row],[Descumprimento - Regulamento de Emissores - Companhias]],Companhias[Ano],YEAR(AT$21),Companhias[Mês],Infrações!AT$3)</f>
        <v>0</v>
      </c>
      <c r="AU40" s="9">
        <f>SUMIFS(Companhias[Notificações],Companhias[Descumprimento],Tabela9[[#This Row],[Descumprimento - Regulamento de Emissores - Companhias]],Companhias[Ano],YEAR(AU$21),Companhias[Mês],Infrações!AU$3)</f>
        <v>0</v>
      </c>
      <c r="AV40" s="9">
        <f>SUMIFS(Companhias[Notificações],Companhias[Descumprimento],Tabela9[[#This Row],[Descumprimento - Regulamento de Emissores - Companhias]],Companhias[Ano],YEAR(AV$21),Companhias[Mês],Infrações!AV$3)</f>
        <v>0</v>
      </c>
      <c r="AW40" s="9">
        <f>SUMIFS(Companhias[Notificações],Companhias[Descumprimento],Tabela9[[#This Row],[Descumprimento - Regulamento de Emissores - Companhias]],Companhias[Ano],YEAR(AW$21),Companhias[Mês],Infrações!AW$3)</f>
        <v>0</v>
      </c>
      <c r="AX40" s="9">
        <f>SUMIFS(Companhias[Notificações],Companhias[Descumprimento],Tabela9[[#This Row],[Descumprimento - Regulamento de Emissores - Companhias]],Companhias[Ano],YEAR(AX$21),Companhias[Mês],Infrações!AX$3)</f>
        <v>0</v>
      </c>
      <c r="AY40" s="9">
        <f>SUMIFS(Companhias[Notificações],Companhias[Descumprimento],Tabela9[[#This Row],[Descumprimento - Regulamento de Emissores - Companhias]],Companhias[Ano],YEAR(AY$21),Companhias[Mês],Infrações!AY$3)</f>
        <v>0</v>
      </c>
      <c r="AZ40" s="9">
        <f>SUMIFS(Companhias[Notificações],Companhias[Descumprimento],Tabela9[[#This Row],[Descumprimento - Regulamento de Emissores - Companhias]],Companhias[Ano],YEAR(AZ$21),Companhias[Mês],Infrações!AZ$3)</f>
        <v>0</v>
      </c>
    </row>
    <row r="41" spans="1:52" x14ac:dyDescent="0.25">
      <c r="A41" s="9">
        <f>SUM(Tabela9[[#This Row],[jan-13]:[dez-16]])</f>
        <v>11</v>
      </c>
      <c r="B41" s="36">
        <f t="shared" si="1"/>
        <v>2.1526418786692758E-2</v>
      </c>
      <c r="D41" s="10" t="s">
        <v>7</v>
      </c>
      <c r="E41" s="9">
        <f>SUMIFS(Companhias[Notificações],Companhias[Descumprimento],Tabela9[[#This Row],[Descumprimento - Regulamento de Emissores - Companhias]],Companhias[Ano],YEAR(E$21),Companhias[Mês],Infrações!E$3)</f>
        <v>0</v>
      </c>
      <c r="F41" s="9">
        <f>SUMIFS(Companhias[Notificações],Companhias[Descumprimento],Tabela9[[#This Row],[Descumprimento - Regulamento de Emissores - Companhias]],Companhias[Ano],YEAR(F$21),Companhias[Mês],Infrações!F$3)</f>
        <v>0</v>
      </c>
      <c r="G41" s="9">
        <f>SUMIFS(Companhias[Notificações],Companhias[Descumprimento],Tabela9[[#This Row],[Descumprimento - Regulamento de Emissores - Companhias]],Companhias[Ano],YEAR(G$21),Companhias[Mês],Infrações!G$3)</f>
        <v>0</v>
      </c>
      <c r="H41" s="9">
        <f>SUMIFS(Companhias[Notificações],Companhias[Descumprimento],Tabela9[[#This Row],[Descumprimento - Regulamento de Emissores - Companhias]],Companhias[Ano],YEAR(H$21),Companhias[Mês],Infrações!H$3)</f>
        <v>0</v>
      </c>
      <c r="I41" s="9">
        <f>SUMIFS(Companhias[Notificações],Companhias[Descumprimento],Tabela9[[#This Row],[Descumprimento - Regulamento de Emissores - Companhias]],Companhias[Ano],YEAR(I$21),Companhias[Mês],Infrações!I$3)</f>
        <v>0</v>
      </c>
      <c r="J41" s="9">
        <f>SUMIFS(Companhias[Notificações],Companhias[Descumprimento],Tabela9[[#This Row],[Descumprimento - Regulamento de Emissores - Companhias]],Companhias[Ano],YEAR(J$21),Companhias[Mês],Infrações!J$3)</f>
        <v>0</v>
      </c>
      <c r="K41" s="9">
        <f>SUMIFS(Companhias[Notificações],Companhias[Descumprimento],Tabela9[[#This Row],[Descumprimento - Regulamento de Emissores - Companhias]],Companhias[Ano],YEAR(K$21),Companhias[Mês],Infrações!K$3)</f>
        <v>0</v>
      </c>
      <c r="L41" s="9">
        <f>SUMIFS(Companhias[Notificações],Companhias[Descumprimento],Tabela9[[#This Row],[Descumprimento - Regulamento de Emissores - Companhias]],Companhias[Ano],YEAR(L$21),Companhias[Mês],Infrações!L$3)</f>
        <v>0</v>
      </c>
      <c r="M41" s="9">
        <f>SUMIFS(Companhias[Notificações],Companhias[Descumprimento],Tabela9[[#This Row],[Descumprimento - Regulamento de Emissores - Companhias]],Companhias[Ano],YEAR(M$21),Companhias[Mês],Infrações!M$3)</f>
        <v>0</v>
      </c>
      <c r="N41" s="9">
        <f>SUMIFS(Companhias[Notificações],Companhias[Descumprimento],Tabela9[[#This Row],[Descumprimento - Regulamento de Emissores - Companhias]],Companhias[Ano],YEAR(N$21),Companhias[Mês],Infrações!N$3)</f>
        <v>0</v>
      </c>
      <c r="O41" s="9">
        <f>SUMIFS(Companhias[Notificações],Companhias[Descumprimento],Tabela9[[#This Row],[Descumprimento - Regulamento de Emissores - Companhias]],Companhias[Ano],YEAR(O$21),Companhias[Mês],Infrações!O$3)</f>
        <v>0</v>
      </c>
      <c r="P41" s="9">
        <f>SUMIFS(Companhias[Notificações],Companhias[Descumprimento],Tabela9[[#This Row],[Descumprimento - Regulamento de Emissores - Companhias]],Companhias[Ano],YEAR(P$21),Companhias[Mês],Infrações!P$3)</f>
        <v>0</v>
      </c>
      <c r="Q41" s="9">
        <f>SUMIFS(Companhias[Notificações],Companhias[Descumprimento],Tabela9[[#This Row],[Descumprimento - Regulamento de Emissores - Companhias]],Companhias[Ano],YEAR(Q$21),Companhias[Mês],Infrações!Q$3)</f>
        <v>0</v>
      </c>
      <c r="R41" s="9">
        <f>SUMIFS(Companhias[Notificações],Companhias[Descumprimento],Tabela9[[#This Row],[Descumprimento - Regulamento de Emissores - Companhias]],Companhias[Ano],YEAR(R$21),Companhias[Mês],Infrações!R$3)</f>
        <v>0</v>
      </c>
      <c r="S41" s="9">
        <f>SUMIFS(Companhias[Notificações],Companhias[Descumprimento],Tabela9[[#This Row],[Descumprimento - Regulamento de Emissores - Companhias]],Companhias[Ano],YEAR(S$21),Companhias[Mês],Infrações!S$3)</f>
        <v>0</v>
      </c>
      <c r="T41" s="9">
        <f>SUMIFS(Companhias[Notificações],Companhias[Descumprimento],Tabela9[[#This Row],[Descumprimento - Regulamento de Emissores - Companhias]],Companhias[Ano],YEAR(T$21),Companhias[Mês],Infrações!T$3)</f>
        <v>0</v>
      </c>
      <c r="U41" s="9">
        <f>SUMIFS(Companhias[Notificações],Companhias[Descumprimento],Tabela9[[#This Row],[Descumprimento - Regulamento de Emissores - Companhias]],Companhias[Ano],YEAR(U$21),Companhias[Mês],Infrações!U$3)</f>
        <v>0</v>
      </c>
      <c r="V41" s="9">
        <f>SUMIFS(Companhias[Notificações],Companhias[Descumprimento],Tabela9[[#This Row],[Descumprimento - Regulamento de Emissores - Companhias]],Companhias[Ano],YEAR(V$21),Companhias[Mês],Infrações!V$3)</f>
        <v>0</v>
      </c>
      <c r="W41" s="9">
        <f>SUMIFS(Companhias[Notificações],Companhias[Descumprimento],Tabela9[[#This Row],[Descumprimento - Regulamento de Emissores - Companhias]],Companhias[Ano],YEAR(W$21),Companhias[Mês],Infrações!W$3)</f>
        <v>0</v>
      </c>
      <c r="X41" s="9">
        <f>SUMIFS(Companhias[Notificações],Companhias[Descumprimento],Tabela9[[#This Row],[Descumprimento - Regulamento de Emissores - Companhias]],Companhias[Ano],YEAR(X$21),Companhias[Mês],Infrações!X$3)</f>
        <v>0</v>
      </c>
      <c r="Y41" s="9">
        <f>SUMIFS(Companhias[Notificações],Companhias[Descumprimento],Tabela9[[#This Row],[Descumprimento - Regulamento de Emissores - Companhias]],Companhias[Ano],YEAR(Y$21),Companhias[Mês],Infrações!Y$3)</f>
        <v>0</v>
      </c>
      <c r="Z41" s="9">
        <f>SUMIFS(Companhias[Notificações],Companhias[Descumprimento],Tabela9[[#This Row],[Descumprimento - Regulamento de Emissores - Companhias]],Companhias[Ano],YEAR(Z$21),Companhias[Mês],Infrações!Z$3)</f>
        <v>0</v>
      </c>
      <c r="AA41" s="9">
        <f>SUMIFS(Companhias[Notificações],Companhias[Descumprimento],Tabela9[[#This Row],[Descumprimento - Regulamento de Emissores - Companhias]],Companhias[Ano],YEAR(AA$21),Companhias[Mês],Infrações!AA$3)</f>
        <v>0</v>
      </c>
      <c r="AB41" s="9">
        <f>SUMIFS(Companhias[Notificações],Companhias[Descumprimento],Tabela9[[#This Row],[Descumprimento - Regulamento de Emissores - Companhias]],Companhias[Ano],YEAR(AB$21),Companhias[Mês],Infrações!AB$3)</f>
        <v>0</v>
      </c>
      <c r="AC41" s="9">
        <f>SUMIFS(Companhias[Notificações],Companhias[Descumprimento],Tabela9[[#This Row],[Descumprimento - Regulamento de Emissores - Companhias]],Companhias[Ano],YEAR(AC$21),Companhias[Mês],Infrações!AC$3)</f>
        <v>0</v>
      </c>
      <c r="AD41" s="9">
        <f>SUMIFS(Companhias[Notificações],Companhias[Descumprimento],Tabela9[[#This Row],[Descumprimento - Regulamento de Emissores - Companhias]],Companhias[Ano],YEAR(AD$21),Companhias[Mês],Infrações!AD$3)</f>
        <v>0</v>
      </c>
      <c r="AE41" s="9">
        <f>SUMIFS(Companhias[Notificações],Companhias[Descumprimento],Tabela9[[#This Row],[Descumprimento - Regulamento de Emissores - Companhias]],Companhias[Ano],YEAR(AE$21),Companhias[Mês],Infrações!AE$3)</f>
        <v>0</v>
      </c>
      <c r="AF41" s="9">
        <f>SUMIFS(Companhias[Notificações],Companhias[Descumprimento],Tabela9[[#This Row],[Descumprimento - Regulamento de Emissores - Companhias]],Companhias[Ano],YEAR(AF$21),Companhias[Mês],Infrações!AF$3)</f>
        <v>0</v>
      </c>
      <c r="AG41" s="9">
        <f>SUMIFS(Companhias[Notificações],Companhias[Descumprimento],Tabela9[[#This Row],[Descumprimento - Regulamento de Emissores - Companhias]],Companhias[Ano],YEAR(AG$21),Companhias[Mês],Infrações!AG$3)</f>
        <v>0</v>
      </c>
      <c r="AH41" s="9">
        <f>SUMIFS(Companhias[Notificações],Companhias[Descumprimento],Tabela9[[#This Row],[Descumprimento - Regulamento de Emissores - Companhias]],Companhias[Ano],YEAR(AH$21),Companhias[Mês],Infrações!AH$3)</f>
        <v>0</v>
      </c>
      <c r="AI41" s="9">
        <f>SUMIFS(Companhias[Notificações],Companhias[Descumprimento],Tabela9[[#This Row],[Descumprimento - Regulamento de Emissores - Companhias]],Companhias[Ano],YEAR(AI$21),Companhias[Mês],Infrações!AI$3)</f>
        <v>0</v>
      </c>
      <c r="AJ41" s="9">
        <f>SUMIFS(Companhias[Notificações],Companhias[Descumprimento],Tabela9[[#This Row],[Descumprimento - Regulamento de Emissores - Companhias]],Companhias[Ano],YEAR(AJ$21),Companhias[Mês],Infrações!AJ$3)</f>
        <v>0</v>
      </c>
      <c r="AK41" s="9">
        <f>SUMIFS(Companhias[Notificações],Companhias[Descumprimento],Tabela9[[#This Row],[Descumprimento - Regulamento de Emissores - Companhias]],Companhias[Ano],YEAR(AK$21),Companhias[Mês],Infrações!AK$3)</f>
        <v>0</v>
      </c>
      <c r="AL41" s="9">
        <f>SUMIFS(Companhias[Notificações],Companhias[Descumprimento],Tabela9[[#This Row],[Descumprimento - Regulamento de Emissores - Companhias]],Companhias[Ano],YEAR(AL$21),Companhias[Mês],Infrações!AL$3)</f>
        <v>0</v>
      </c>
      <c r="AM41" s="9">
        <f>SUMIFS(Companhias[Notificações],Companhias[Descumprimento],Tabela9[[#This Row],[Descumprimento - Regulamento de Emissores - Companhias]],Companhias[Ano],YEAR(AM$21),Companhias[Mês],Infrações!AM$3)</f>
        <v>0</v>
      </c>
      <c r="AN41" s="9">
        <f>SUMIFS(Companhias[Notificações],Companhias[Descumprimento],Tabela9[[#This Row],[Descumprimento - Regulamento de Emissores - Companhias]],Companhias[Ano],YEAR(AN$21),Companhias[Mês],Infrações!AN$3)</f>
        <v>0</v>
      </c>
      <c r="AO41" s="9">
        <f>SUMIFS(Companhias[Notificações],Companhias[Descumprimento],Tabela9[[#This Row],[Descumprimento - Regulamento de Emissores - Companhias]],Companhias[Ano],YEAR(AO$21),Companhias[Mês],Infrações!AO$3)</f>
        <v>1</v>
      </c>
      <c r="AP41" s="9">
        <f>SUMIFS(Companhias[Notificações],Companhias[Descumprimento],Tabela9[[#This Row],[Descumprimento - Regulamento de Emissores - Companhias]],Companhias[Ano],YEAR(AP$21),Companhias[Mês],Infrações!AP$3)</f>
        <v>1</v>
      </c>
      <c r="AQ41" s="9">
        <f>SUMIFS(Companhias[Notificações],Companhias[Descumprimento],Tabela9[[#This Row],[Descumprimento - Regulamento de Emissores - Companhias]],Companhias[Ano],YEAR(AQ$21),Companhias[Mês],Infrações!AQ$3)</f>
        <v>2</v>
      </c>
      <c r="AR41" s="9">
        <f>SUMIFS(Companhias[Notificações],Companhias[Descumprimento],Tabela9[[#This Row],[Descumprimento - Regulamento de Emissores - Companhias]],Companhias[Ano],YEAR(AR$21),Companhias[Mês],Infrações!AR$3)</f>
        <v>0</v>
      </c>
      <c r="AS41" s="9">
        <f>SUMIFS(Companhias[Notificações],Companhias[Descumprimento],Tabela9[[#This Row],[Descumprimento - Regulamento de Emissores - Companhias]],Companhias[Ano],YEAR(AS$21),Companhias[Mês],Infrações!AS$3)</f>
        <v>2</v>
      </c>
      <c r="AT41" s="9">
        <f>SUMIFS(Companhias[Notificações],Companhias[Descumprimento],Tabela9[[#This Row],[Descumprimento - Regulamento de Emissores - Companhias]],Companhias[Ano],YEAR(AT$21),Companhias[Mês],Infrações!AT$3)</f>
        <v>0</v>
      </c>
      <c r="AU41" s="9">
        <f>SUMIFS(Companhias[Notificações],Companhias[Descumprimento],Tabela9[[#This Row],[Descumprimento - Regulamento de Emissores - Companhias]],Companhias[Ano],YEAR(AU$21),Companhias[Mês],Infrações!AU$3)</f>
        <v>0</v>
      </c>
      <c r="AV41" s="9">
        <f>SUMIFS(Companhias[Notificações],Companhias[Descumprimento],Tabela9[[#This Row],[Descumprimento - Regulamento de Emissores - Companhias]],Companhias[Ano],YEAR(AV$21),Companhias[Mês],Infrações!AV$3)</f>
        <v>1</v>
      </c>
      <c r="AW41" s="9">
        <f>SUMIFS(Companhias[Notificações],Companhias[Descumprimento],Tabela9[[#This Row],[Descumprimento - Regulamento de Emissores - Companhias]],Companhias[Ano],YEAR(AW$21),Companhias[Mês],Infrações!AW$3)</f>
        <v>2</v>
      </c>
      <c r="AX41" s="9">
        <f>SUMIFS(Companhias[Notificações],Companhias[Descumprimento],Tabela9[[#This Row],[Descumprimento - Regulamento de Emissores - Companhias]],Companhias[Ano],YEAR(AX$21),Companhias[Mês],Infrações!AX$3)</f>
        <v>2</v>
      </c>
      <c r="AY41" s="9">
        <f>SUMIFS(Companhias[Notificações],Companhias[Descumprimento],Tabela9[[#This Row],[Descumprimento - Regulamento de Emissores - Companhias]],Companhias[Ano],YEAR(AY$21),Companhias[Mês],Infrações!AY$3)</f>
        <v>0</v>
      </c>
      <c r="AZ41" s="9">
        <f>SUMIFS(Companhias[Notificações],Companhias[Descumprimento],Tabela9[[#This Row],[Descumprimento - Regulamento de Emissores - Companhias]],Companhias[Ano],YEAR(AZ$21),Companhias[Mês],Infrações!AZ$3)</f>
        <v>0</v>
      </c>
    </row>
    <row r="42" spans="1:52" x14ac:dyDescent="0.25">
      <c r="A42" s="9">
        <f>SUM(Tabela9[[#This Row],[jan-13]:[dez-16]])</f>
        <v>9</v>
      </c>
      <c r="B42" s="36">
        <f t="shared" si="1"/>
        <v>1.7612524461839529E-2</v>
      </c>
      <c r="D42" s="10" t="s">
        <v>17</v>
      </c>
      <c r="E42" s="9">
        <f>SUMIFS(Companhias[Notificações],Companhias[Descumprimento],Tabela9[[#This Row],[Descumprimento - Regulamento de Emissores - Companhias]],Companhias[Ano],YEAR(E$21),Companhias[Mês],Infrações!E$3)</f>
        <v>0</v>
      </c>
      <c r="F42" s="9">
        <f>SUMIFS(Companhias[Notificações],Companhias[Descumprimento],Tabela9[[#This Row],[Descumprimento - Regulamento de Emissores - Companhias]],Companhias[Ano],YEAR(F$21),Companhias[Mês],Infrações!F$3)</f>
        <v>0</v>
      </c>
      <c r="G42" s="9">
        <f>SUMIFS(Companhias[Notificações],Companhias[Descumprimento],Tabela9[[#This Row],[Descumprimento - Regulamento de Emissores - Companhias]],Companhias[Ano],YEAR(G$21),Companhias[Mês],Infrações!G$3)</f>
        <v>0</v>
      </c>
      <c r="H42" s="9">
        <f>SUMIFS(Companhias[Notificações],Companhias[Descumprimento],Tabela9[[#This Row],[Descumprimento - Regulamento de Emissores - Companhias]],Companhias[Ano],YEAR(H$21),Companhias[Mês],Infrações!H$3)</f>
        <v>0</v>
      </c>
      <c r="I42" s="9">
        <f>SUMIFS(Companhias[Notificações],Companhias[Descumprimento],Tabela9[[#This Row],[Descumprimento - Regulamento de Emissores - Companhias]],Companhias[Ano],YEAR(I$21),Companhias[Mês],Infrações!I$3)</f>
        <v>0</v>
      </c>
      <c r="J42" s="9">
        <f>SUMIFS(Companhias[Notificações],Companhias[Descumprimento],Tabela9[[#This Row],[Descumprimento - Regulamento de Emissores - Companhias]],Companhias[Ano],YEAR(J$21),Companhias[Mês],Infrações!J$3)</f>
        <v>0</v>
      </c>
      <c r="K42" s="9">
        <f>SUMIFS(Companhias[Notificações],Companhias[Descumprimento],Tabela9[[#This Row],[Descumprimento - Regulamento de Emissores - Companhias]],Companhias[Ano],YEAR(K$21),Companhias[Mês],Infrações!K$3)</f>
        <v>0</v>
      </c>
      <c r="L42" s="9">
        <f>SUMIFS(Companhias[Notificações],Companhias[Descumprimento],Tabela9[[#This Row],[Descumprimento - Regulamento de Emissores - Companhias]],Companhias[Ano],YEAR(L$21),Companhias[Mês],Infrações!L$3)</f>
        <v>0</v>
      </c>
      <c r="M42" s="9">
        <f>SUMIFS(Companhias[Notificações],Companhias[Descumprimento],Tabela9[[#This Row],[Descumprimento - Regulamento de Emissores - Companhias]],Companhias[Ano],YEAR(M$21),Companhias[Mês],Infrações!M$3)</f>
        <v>0</v>
      </c>
      <c r="N42" s="9">
        <f>SUMIFS(Companhias[Notificações],Companhias[Descumprimento],Tabela9[[#This Row],[Descumprimento - Regulamento de Emissores - Companhias]],Companhias[Ano],YEAR(N$21),Companhias[Mês],Infrações!N$3)</f>
        <v>0</v>
      </c>
      <c r="O42" s="9">
        <f>SUMIFS(Companhias[Notificações],Companhias[Descumprimento],Tabela9[[#This Row],[Descumprimento - Regulamento de Emissores - Companhias]],Companhias[Ano],YEAR(O$21),Companhias[Mês],Infrações!O$3)</f>
        <v>0</v>
      </c>
      <c r="P42" s="9">
        <f>SUMIFS(Companhias[Notificações],Companhias[Descumprimento],Tabela9[[#This Row],[Descumprimento - Regulamento de Emissores - Companhias]],Companhias[Ano],YEAR(P$21),Companhias[Mês],Infrações!P$3)</f>
        <v>0</v>
      </c>
      <c r="Q42" s="9">
        <f>SUMIFS(Companhias[Notificações],Companhias[Descumprimento],Tabela9[[#This Row],[Descumprimento - Regulamento de Emissores - Companhias]],Companhias[Ano],YEAR(Q$21),Companhias[Mês],Infrações!Q$3)</f>
        <v>0</v>
      </c>
      <c r="R42" s="9">
        <f>SUMIFS(Companhias[Notificações],Companhias[Descumprimento],Tabela9[[#This Row],[Descumprimento - Regulamento de Emissores - Companhias]],Companhias[Ano],YEAR(R$21),Companhias[Mês],Infrações!R$3)</f>
        <v>0</v>
      </c>
      <c r="S42" s="9">
        <f>SUMIFS(Companhias[Notificações],Companhias[Descumprimento],Tabela9[[#This Row],[Descumprimento - Regulamento de Emissores - Companhias]],Companhias[Ano],YEAR(S$21),Companhias[Mês],Infrações!S$3)</f>
        <v>0</v>
      </c>
      <c r="T42" s="9">
        <f>SUMIFS(Companhias[Notificações],Companhias[Descumprimento],Tabela9[[#This Row],[Descumprimento - Regulamento de Emissores - Companhias]],Companhias[Ano],YEAR(T$21),Companhias[Mês],Infrações!T$3)</f>
        <v>0</v>
      </c>
      <c r="U42" s="9">
        <f>SUMIFS(Companhias[Notificações],Companhias[Descumprimento],Tabela9[[#This Row],[Descumprimento - Regulamento de Emissores - Companhias]],Companhias[Ano],YEAR(U$21),Companhias[Mês],Infrações!U$3)</f>
        <v>0</v>
      </c>
      <c r="V42" s="9">
        <f>SUMIFS(Companhias[Notificações],Companhias[Descumprimento],Tabela9[[#This Row],[Descumprimento - Regulamento de Emissores - Companhias]],Companhias[Ano],YEAR(V$21),Companhias[Mês],Infrações!V$3)</f>
        <v>0</v>
      </c>
      <c r="W42" s="9">
        <f>SUMIFS(Companhias[Notificações],Companhias[Descumprimento],Tabela9[[#This Row],[Descumprimento - Regulamento de Emissores - Companhias]],Companhias[Ano],YEAR(W$21),Companhias[Mês],Infrações!W$3)</f>
        <v>0</v>
      </c>
      <c r="X42" s="9">
        <f>SUMIFS(Companhias[Notificações],Companhias[Descumprimento],Tabela9[[#This Row],[Descumprimento - Regulamento de Emissores - Companhias]],Companhias[Ano],YEAR(X$21),Companhias[Mês],Infrações!X$3)</f>
        <v>0</v>
      </c>
      <c r="Y42" s="9">
        <f>SUMIFS(Companhias[Notificações],Companhias[Descumprimento],Tabela9[[#This Row],[Descumprimento - Regulamento de Emissores - Companhias]],Companhias[Ano],YEAR(Y$21),Companhias[Mês],Infrações!Y$3)</f>
        <v>0</v>
      </c>
      <c r="Z42" s="9">
        <f>SUMIFS(Companhias[Notificações],Companhias[Descumprimento],Tabela9[[#This Row],[Descumprimento - Regulamento de Emissores - Companhias]],Companhias[Ano],YEAR(Z$21),Companhias[Mês],Infrações!Z$3)</f>
        <v>0</v>
      </c>
      <c r="AA42" s="9">
        <f>SUMIFS(Companhias[Notificações],Companhias[Descumprimento],Tabela9[[#This Row],[Descumprimento - Regulamento de Emissores - Companhias]],Companhias[Ano],YEAR(AA$21),Companhias[Mês],Infrações!AA$3)</f>
        <v>0</v>
      </c>
      <c r="AB42" s="9">
        <f>SUMIFS(Companhias[Notificações],Companhias[Descumprimento],Tabela9[[#This Row],[Descumprimento - Regulamento de Emissores - Companhias]],Companhias[Ano],YEAR(AB$21),Companhias[Mês],Infrações!AB$3)</f>
        <v>0</v>
      </c>
      <c r="AC42" s="9">
        <f>SUMIFS(Companhias[Notificações],Companhias[Descumprimento],Tabela9[[#This Row],[Descumprimento - Regulamento de Emissores - Companhias]],Companhias[Ano],YEAR(AC$21),Companhias[Mês],Infrações!AC$3)</f>
        <v>0</v>
      </c>
      <c r="AD42" s="9">
        <f>SUMIFS(Companhias[Notificações],Companhias[Descumprimento],Tabela9[[#This Row],[Descumprimento - Regulamento de Emissores - Companhias]],Companhias[Ano],YEAR(AD$21),Companhias[Mês],Infrações!AD$3)</f>
        <v>0</v>
      </c>
      <c r="AE42" s="9">
        <f>SUMIFS(Companhias[Notificações],Companhias[Descumprimento],Tabela9[[#This Row],[Descumprimento - Regulamento de Emissores - Companhias]],Companhias[Ano],YEAR(AE$21),Companhias[Mês],Infrações!AE$3)</f>
        <v>0</v>
      </c>
      <c r="AF42" s="9">
        <f>SUMIFS(Companhias[Notificações],Companhias[Descumprimento],Tabela9[[#This Row],[Descumprimento - Regulamento de Emissores - Companhias]],Companhias[Ano],YEAR(AF$21),Companhias[Mês],Infrações!AF$3)</f>
        <v>0</v>
      </c>
      <c r="AG42" s="9">
        <f>SUMIFS(Companhias[Notificações],Companhias[Descumprimento],Tabela9[[#This Row],[Descumprimento - Regulamento de Emissores - Companhias]],Companhias[Ano],YEAR(AG$21),Companhias[Mês],Infrações!AG$3)</f>
        <v>0</v>
      </c>
      <c r="AH42" s="9">
        <f>SUMIFS(Companhias[Notificações],Companhias[Descumprimento],Tabela9[[#This Row],[Descumprimento - Regulamento de Emissores - Companhias]],Companhias[Ano],YEAR(AH$21),Companhias[Mês],Infrações!AH$3)</f>
        <v>0</v>
      </c>
      <c r="AI42" s="9">
        <f>SUMIFS(Companhias[Notificações],Companhias[Descumprimento],Tabela9[[#This Row],[Descumprimento - Regulamento de Emissores - Companhias]],Companhias[Ano],YEAR(AI$21),Companhias[Mês],Infrações!AI$3)</f>
        <v>0</v>
      </c>
      <c r="AJ42" s="9">
        <f>SUMIFS(Companhias[Notificações],Companhias[Descumprimento],Tabela9[[#This Row],[Descumprimento - Regulamento de Emissores - Companhias]],Companhias[Ano],YEAR(AJ$21),Companhias[Mês],Infrações!AJ$3)</f>
        <v>0</v>
      </c>
      <c r="AK42" s="9">
        <f>SUMIFS(Companhias[Notificações],Companhias[Descumprimento],Tabela9[[#This Row],[Descumprimento - Regulamento de Emissores - Companhias]],Companhias[Ano],YEAR(AK$21),Companhias[Mês],Infrações!AK$3)</f>
        <v>0</v>
      </c>
      <c r="AL42" s="9">
        <f>SUMIFS(Companhias[Notificações],Companhias[Descumprimento],Tabela9[[#This Row],[Descumprimento - Regulamento de Emissores - Companhias]],Companhias[Ano],YEAR(AL$21),Companhias[Mês],Infrações!AL$3)</f>
        <v>0</v>
      </c>
      <c r="AM42" s="9">
        <f>SUMIFS(Companhias[Notificações],Companhias[Descumprimento],Tabela9[[#This Row],[Descumprimento - Regulamento de Emissores - Companhias]],Companhias[Ano],YEAR(AM$21),Companhias[Mês],Infrações!AM$3)</f>
        <v>0</v>
      </c>
      <c r="AN42" s="9">
        <f>SUMIFS(Companhias[Notificações],Companhias[Descumprimento],Tabela9[[#This Row],[Descumprimento - Regulamento de Emissores - Companhias]],Companhias[Ano],YEAR(AN$21),Companhias[Mês],Infrações!AN$3)</f>
        <v>0</v>
      </c>
      <c r="AO42" s="9">
        <f>SUMIFS(Companhias[Notificações],Companhias[Descumprimento],Tabela9[[#This Row],[Descumprimento - Regulamento de Emissores - Companhias]],Companhias[Ano],YEAR(AO$21),Companhias[Mês],Infrações!AO$3)</f>
        <v>0</v>
      </c>
      <c r="AP42" s="9">
        <f>SUMIFS(Companhias[Notificações],Companhias[Descumprimento],Tabela9[[#This Row],[Descumprimento - Regulamento de Emissores - Companhias]],Companhias[Ano],YEAR(AP$21),Companhias[Mês],Infrações!AP$3)</f>
        <v>0</v>
      </c>
      <c r="AQ42" s="9">
        <f>SUMIFS(Companhias[Notificações],Companhias[Descumprimento],Tabela9[[#This Row],[Descumprimento - Regulamento de Emissores - Companhias]],Companhias[Ano],YEAR(AQ$21),Companhias[Mês],Infrações!AQ$3)</f>
        <v>0</v>
      </c>
      <c r="AR42" s="9">
        <f>SUMIFS(Companhias[Notificações],Companhias[Descumprimento],Tabela9[[#This Row],[Descumprimento - Regulamento de Emissores - Companhias]],Companhias[Ano],YEAR(AR$21),Companhias[Mês],Infrações!AR$3)</f>
        <v>0</v>
      </c>
      <c r="AS42" s="9">
        <f>SUMIFS(Companhias[Notificações],Companhias[Descumprimento],Tabela9[[#This Row],[Descumprimento - Regulamento de Emissores - Companhias]],Companhias[Ano],YEAR(AS$21),Companhias[Mês],Infrações!AS$3)</f>
        <v>9</v>
      </c>
      <c r="AT42" s="9">
        <f>SUMIFS(Companhias[Notificações],Companhias[Descumprimento],Tabela9[[#This Row],[Descumprimento - Regulamento de Emissores - Companhias]],Companhias[Ano],YEAR(AT$21),Companhias[Mês],Infrações!AT$3)</f>
        <v>0</v>
      </c>
      <c r="AU42" s="9">
        <f>SUMIFS(Companhias[Notificações],Companhias[Descumprimento],Tabela9[[#This Row],[Descumprimento - Regulamento de Emissores - Companhias]],Companhias[Ano],YEAR(AU$21),Companhias[Mês],Infrações!AU$3)</f>
        <v>0</v>
      </c>
      <c r="AV42" s="9">
        <f>SUMIFS(Companhias[Notificações],Companhias[Descumprimento],Tabela9[[#This Row],[Descumprimento - Regulamento de Emissores - Companhias]],Companhias[Ano],YEAR(AV$21),Companhias[Mês],Infrações!AV$3)</f>
        <v>0</v>
      </c>
      <c r="AW42" s="9">
        <f>SUMIFS(Companhias[Notificações],Companhias[Descumprimento],Tabela9[[#This Row],[Descumprimento - Regulamento de Emissores - Companhias]],Companhias[Ano],YEAR(AW$21),Companhias[Mês],Infrações!AW$3)</f>
        <v>0</v>
      </c>
      <c r="AX42" s="9">
        <f>SUMIFS(Companhias[Notificações],Companhias[Descumprimento],Tabela9[[#This Row],[Descumprimento - Regulamento de Emissores - Companhias]],Companhias[Ano],YEAR(AX$21),Companhias[Mês],Infrações!AX$3)</f>
        <v>0</v>
      </c>
      <c r="AY42" s="9">
        <f>SUMIFS(Companhias[Notificações],Companhias[Descumprimento],Tabela9[[#This Row],[Descumprimento - Regulamento de Emissores - Companhias]],Companhias[Ano],YEAR(AY$21),Companhias[Mês],Infrações!AY$3)</f>
        <v>0</v>
      </c>
      <c r="AZ42" s="9">
        <f>SUMIFS(Companhias[Notificações],Companhias[Descumprimento],Tabela9[[#This Row],[Descumprimento - Regulamento de Emissores - Companhias]],Companhias[Ano],YEAR(AZ$21),Companhias[Mês],Infrações!AZ$3)</f>
        <v>0</v>
      </c>
    </row>
    <row r="43" spans="1:52" x14ac:dyDescent="0.25">
      <c r="A43" s="9">
        <f>SUM(Tabela9[[#This Row],[jan-13]:[dez-16]])</f>
        <v>40</v>
      </c>
      <c r="B43" s="36">
        <f t="shared" si="1"/>
        <v>7.8277886497064575E-2</v>
      </c>
      <c r="D43" s="10" t="s">
        <v>153</v>
      </c>
      <c r="E43" s="9">
        <f>SUMIFS(Companhias[Notificações],Companhias[Descumprimento],Tabela9[[#This Row],[Descumprimento - Regulamento de Emissores - Companhias]],Companhias[Ano],YEAR(E$21),Companhias[Mês],Infrações!E$3)</f>
        <v>0</v>
      </c>
      <c r="F43" s="9">
        <f>SUMIFS(Companhias[Notificações],Companhias[Descumprimento],Tabela9[[#This Row],[Descumprimento - Regulamento de Emissores - Companhias]],Companhias[Ano],YEAR(F$21),Companhias[Mês],Infrações!F$3)</f>
        <v>0</v>
      </c>
      <c r="G43" s="9">
        <f>SUMIFS(Companhias[Notificações],Companhias[Descumprimento],Tabela9[[#This Row],[Descumprimento - Regulamento de Emissores - Companhias]],Companhias[Ano],YEAR(G$21),Companhias[Mês],Infrações!G$3)</f>
        <v>0</v>
      </c>
      <c r="H43" s="9">
        <f>SUMIFS(Companhias[Notificações],Companhias[Descumprimento],Tabela9[[#This Row],[Descumprimento - Regulamento de Emissores - Companhias]],Companhias[Ano],YEAR(H$21),Companhias[Mês],Infrações!H$3)</f>
        <v>0</v>
      </c>
      <c r="I43" s="9">
        <f>SUMIFS(Companhias[Notificações],Companhias[Descumprimento],Tabela9[[#This Row],[Descumprimento - Regulamento de Emissores - Companhias]],Companhias[Ano],YEAR(I$21),Companhias[Mês],Infrações!I$3)</f>
        <v>0</v>
      </c>
      <c r="J43" s="9">
        <f>SUMIFS(Companhias[Notificações],Companhias[Descumprimento],Tabela9[[#This Row],[Descumprimento - Regulamento de Emissores - Companhias]],Companhias[Ano],YEAR(J$21),Companhias[Mês],Infrações!J$3)</f>
        <v>0</v>
      </c>
      <c r="K43" s="9">
        <f>SUMIFS(Companhias[Notificações],Companhias[Descumprimento],Tabela9[[#This Row],[Descumprimento - Regulamento de Emissores - Companhias]],Companhias[Ano],YEAR(K$21),Companhias[Mês],Infrações!K$3)</f>
        <v>0</v>
      </c>
      <c r="L43" s="9">
        <f>SUMIFS(Companhias[Notificações],Companhias[Descumprimento],Tabela9[[#This Row],[Descumprimento - Regulamento de Emissores - Companhias]],Companhias[Ano],YEAR(L$21),Companhias[Mês],Infrações!L$3)</f>
        <v>0</v>
      </c>
      <c r="M43" s="9">
        <f>SUMIFS(Companhias[Notificações],Companhias[Descumprimento],Tabela9[[#This Row],[Descumprimento - Regulamento de Emissores - Companhias]],Companhias[Ano],YEAR(M$21),Companhias[Mês],Infrações!M$3)</f>
        <v>0</v>
      </c>
      <c r="N43" s="9">
        <f>SUMIFS(Companhias[Notificações],Companhias[Descumprimento],Tabela9[[#This Row],[Descumprimento - Regulamento de Emissores - Companhias]],Companhias[Ano],YEAR(N$21),Companhias[Mês],Infrações!N$3)</f>
        <v>0</v>
      </c>
      <c r="O43" s="9">
        <f>SUMIFS(Companhias[Notificações],Companhias[Descumprimento],Tabela9[[#This Row],[Descumprimento - Regulamento de Emissores - Companhias]],Companhias[Ano],YEAR(O$21),Companhias[Mês],Infrações!O$3)</f>
        <v>0</v>
      </c>
      <c r="P43" s="9">
        <f>SUMIFS(Companhias[Notificações],Companhias[Descumprimento],Tabela9[[#This Row],[Descumprimento - Regulamento de Emissores - Companhias]],Companhias[Ano],YEAR(P$21),Companhias[Mês],Infrações!P$3)</f>
        <v>0</v>
      </c>
      <c r="Q43" s="9">
        <f>SUMIFS(Companhias[Notificações],Companhias[Descumprimento],Tabela9[[#This Row],[Descumprimento - Regulamento de Emissores - Companhias]],Companhias[Ano],YEAR(Q$21),Companhias[Mês],Infrações!Q$3)</f>
        <v>0</v>
      </c>
      <c r="R43" s="9">
        <f>SUMIFS(Companhias[Notificações],Companhias[Descumprimento],Tabela9[[#This Row],[Descumprimento - Regulamento de Emissores - Companhias]],Companhias[Ano],YEAR(R$21),Companhias[Mês],Infrações!R$3)</f>
        <v>0</v>
      </c>
      <c r="S43" s="9">
        <f>SUMIFS(Companhias[Notificações],Companhias[Descumprimento],Tabela9[[#This Row],[Descumprimento - Regulamento de Emissores - Companhias]],Companhias[Ano],YEAR(S$21),Companhias[Mês],Infrações!S$3)</f>
        <v>0</v>
      </c>
      <c r="T43" s="9">
        <f>SUMIFS(Companhias[Notificações],Companhias[Descumprimento],Tabela9[[#This Row],[Descumprimento - Regulamento de Emissores - Companhias]],Companhias[Ano],YEAR(T$21),Companhias[Mês],Infrações!T$3)</f>
        <v>0</v>
      </c>
      <c r="U43" s="9">
        <f>SUMIFS(Companhias[Notificações],Companhias[Descumprimento],Tabela9[[#This Row],[Descumprimento - Regulamento de Emissores - Companhias]],Companhias[Ano],YEAR(U$21),Companhias[Mês],Infrações!U$3)</f>
        <v>0</v>
      </c>
      <c r="V43" s="9">
        <f>SUMIFS(Companhias[Notificações],Companhias[Descumprimento],Tabela9[[#This Row],[Descumprimento - Regulamento de Emissores - Companhias]],Companhias[Ano],YEAR(V$21),Companhias[Mês],Infrações!V$3)</f>
        <v>0</v>
      </c>
      <c r="W43" s="9">
        <f>SUMIFS(Companhias[Notificações],Companhias[Descumprimento],Tabela9[[#This Row],[Descumprimento - Regulamento de Emissores - Companhias]],Companhias[Ano],YEAR(W$21),Companhias[Mês],Infrações!W$3)</f>
        <v>0</v>
      </c>
      <c r="X43" s="9">
        <f>SUMIFS(Companhias[Notificações],Companhias[Descumprimento],Tabela9[[#This Row],[Descumprimento - Regulamento de Emissores - Companhias]],Companhias[Ano],YEAR(X$21),Companhias[Mês],Infrações!X$3)</f>
        <v>0</v>
      </c>
      <c r="Y43" s="9">
        <f>SUMIFS(Companhias[Notificações],Companhias[Descumprimento],Tabela9[[#This Row],[Descumprimento - Regulamento de Emissores - Companhias]],Companhias[Ano],YEAR(Y$21),Companhias[Mês],Infrações!Y$3)</f>
        <v>0</v>
      </c>
      <c r="Z43" s="9">
        <f>SUMIFS(Companhias[Notificações],Companhias[Descumprimento],Tabela9[[#This Row],[Descumprimento - Regulamento de Emissores - Companhias]],Companhias[Ano],YEAR(Z$21),Companhias[Mês],Infrações!Z$3)</f>
        <v>0</v>
      </c>
      <c r="AA43" s="9">
        <f>SUMIFS(Companhias[Notificações],Companhias[Descumprimento],Tabela9[[#This Row],[Descumprimento - Regulamento de Emissores - Companhias]],Companhias[Ano],YEAR(AA$21),Companhias[Mês],Infrações!AA$3)</f>
        <v>0</v>
      </c>
      <c r="AB43" s="9">
        <f>SUMIFS(Companhias[Notificações],Companhias[Descumprimento],Tabela9[[#This Row],[Descumprimento - Regulamento de Emissores - Companhias]],Companhias[Ano],YEAR(AB$21),Companhias[Mês],Infrações!AB$3)</f>
        <v>0</v>
      </c>
      <c r="AC43" s="9">
        <f>SUMIFS(Companhias[Notificações],Companhias[Descumprimento],Tabela9[[#This Row],[Descumprimento - Regulamento de Emissores - Companhias]],Companhias[Ano],YEAR(AC$21),Companhias[Mês],Infrações!AC$3)</f>
        <v>0</v>
      </c>
      <c r="AD43" s="9">
        <f>SUMIFS(Companhias[Notificações],Companhias[Descumprimento],Tabela9[[#This Row],[Descumprimento - Regulamento de Emissores - Companhias]],Companhias[Ano],YEAR(AD$21),Companhias[Mês],Infrações!AD$3)</f>
        <v>0</v>
      </c>
      <c r="AE43" s="9">
        <f>SUMIFS(Companhias[Notificações],Companhias[Descumprimento],Tabela9[[#This Row],[Descumprimento - Regulamento de Emissores - Companhias]],Companhias[Ano],YEAR(AE$21),Companhias[Mês],Infrações!AE$3)</f>
        <v>0</v>
      </c>
      <c r="AF43" s="9">
        <f>SUMIFS(Companhias[Notificações],Companhias[Descumprimento],Tabela9[[#This Row],[Descumprimento - Regulamento de Emissores - Companhias]],Companhias[Ano],YEAR(AF$21),Companhias[Mês],Infrações!AF$3)</f>
        <v>0</v>
      </c>
      <c r="AG43" s="9">
        <f>SUMIFS(Companhias[Notificações],Companhias[Descumprimento],Tabela9[[#This Row],[Descumprimento - Regulamento de Emissores - Companhias]],Companhias[Ano],YEAR(AG$21),Companhias[Mês],Infrações!AG$3)</f>
        <v>0</v>
      </c>
      <c r="AH43" s="9">
        <f>SUMIFS(Companhias[Notificações],Companhias[Descumprimento],Tabela9[[#This Row],[Descumprimento - Regulamento de Emissores - Companhias]],Companhias[Ano],YEAR(AH$21),Companhias[Mês],Infrações!AH$3)</f>
        <v>0</v>
      </c>
      <c r="AI43" s="9">
        <f>SUMIFS(Companhias[Notificações],Companhias[Descumprimento],Tabela9[[#This Row],[Descumprimento - Regulamento de Emissores - Companhias]],Companhias[Ano],YEAR(AI$21),Companhias[Mês],Infrações!AI$3)</f>
        <v>0</v>
      </c>
      <c r="AJ43" s="9">
        <f>SUMIFS(Companhias[Notificações],Companhias[Descumprimento],Tabela9[[#This Row],[Descumprimento - Regulamento de Emissores - Companhias]],Companhias[Ano],YEAR(AJ$21),Companhias[Mês],Infrações!AJ$3)</f>
        <v>0</v>
      </c>
      <c r="AK43" s="9">
        <f>SUMIFS(Companhias[Notificações],Companhias[Descumprimento],Tabela9[[#This Row],[Descumprimento - Regulamento de Emissores - Companhias]],Companhias[Ano],YEAR(AK$21),Companhias[Mês],Infrações!AK$3)</f>
        <v>0</v>
      </c>
      <c r="AL43" s="9">
        <f>SUMIFS(Companhias[Notificações],Companhias[Descumprimento],Tabela9[[#This Row],[Descumprimento - Regulamento de Emissores - Companhias]],Companhias[Ano],YEAR(AL$21),Companhias[Mês],Infrações!AL$3)</f>
        <v>0</v>
      </c>
      <c r="AM43" s="9">
        <f>SUMIFS(Companhias[Notificações],Companhias[Descumprimento],Tabela9[[#This Row],[Descumprimento - Regulamento de Emissores - Companhias]],Companhias[Ano],YEAR(AM$21),Companhias[Mês],Infrações!AM$3)</f>
        <v>0</v>
      </c>
      <c r="AN43" s="9">
        <f>SUMIFS(Companhias[Notificações],Companhias[Descumprimento],Tabela9[[#This Row],[Descumprimento - Regulamento de Emissores - Companhias]],Companhias[Ano],YEAR(AN$21),Companhias[Mês],Infrações!AN$3)</f>
        <v>0</v>
      </c>
      <c r="AO43" s="9">
        <f>SUMIFS(Companhias[Notificações],Companhias[Descumprimento],Tabela9[[#This Row],[Descumprimento - Regulamento de Emissores - Companhias]],Companhias[Ano],YEAR(AO$21),Companhias[Mês],Infrações!AO$3)</f>
        <v>0</v>
      </c>
      <c r="AP43" s="9">
        <f>SUMIFS(Companhias[Notificações],Companhias[Descumprimento],Tabela9[[#This Row],[Descumprimento - Regulamento de Emissores - Companhias]],Companhias[Ano],YEAR(AP$21),Companhias[Mês],Infrações!AP$3)</f>
        <v>40</v>
      </c>
      <c r="AQ43" s="9">
        <f>SUMIFS(Companhias[Notificações],Companhias[Descumprimento],Tabela9[[#This Row],[Descumprimento - Regulamento de Emissores - Companhias]],Companhias[Ano],YEAR(AQ$21),Companhias[Mês],Infrações!AQ$3)</f>
        <v>0</v>
      </c>
      <c r="AR43" s="9">
        <f>SUMIFS(Companhias[Notificações],Companhias[Descumprimento],Tabela9[[#This Row],[Descumprimento - Regulamento de Emissores - Companhias]],Companhias[Ano],YEAR(AR$21),Companhias[Mês],Infrações!AR$3)</f>
        <v>0</v>
      </c>
      <c r="AS43" s="9">
        <f>SUMIFS(Companhias[Notificações],Companhias[Descumprimento],Tabela9[[#This Row],[Descumprimento - Regulamento de Emissores - Companhias]],Companhias[Ano],YEAR(AS$21),Companhias[Mês],Infrações!AS$3)</f>
        <v>0</v>
      </c>
      <c r="AT43" s="9">
        <f>SUMIFS(Companhias[Notificações],Companhias[Descumprimento],Tabela9[[#This Row],[Descumprimento - Regulamento de Emissores - Companhias]],Companhias[Ano],YEAR(AT$21),Companhias[Mês],Infrações!AT$3)</f>
        <v>0</v>
      </c>
      <c r="AU43" s="9">
        <f>SUMIFS(Companhias[Notificações],Companhias[Descumprimento],Tabela9[[#This Row],[Descumprimento - Regulamento de Emissores - Companhias]],Companhias[Ano],YEAR(AU$21),Companhias[Mês],Infrações!AU$3)</f>
        <v>0</v>
      </c>
      <c r="AV43" s="9">
        <f>SUMIFS(Companhias[Notificações],Companhias[Descumprimento],Tabela9[[#This Row],[Descumprimento - Regulamento de Emissores - Companhias]],Companhias[Ano],YEAR(AV$21),Companhias[Mês],Infrações!AV$3)</f>
        <v>0</v>
      </c>
      <c r="AW43" s="9">
        <f>SUMIFS(Companhias[Notificações],Companhias[Descumprimento],Tabela9[[#This Row],[Descumprimento - Regulamento de Emissores - Companhias]],Companhias[Ano],YEAR(AW$21),Companhias[Mês],Infrações!AW$3)</f>
        <v>0</v>
      </c>
      <c r="AX43" s="9">
        <f>SUMIFS(Companhias[Notificações],Companhias[Descumprimento],Tabela9[[#This Row],[Descumprimento - Regulamento de Emissores - Companhias]],Companhias[Ano],YEAR(AX$21),Companhias[Mês],Infrações!AX$3)</f>
        <v>0</v>
      </c>
      <c r="AY43" s="9">
        <f>SUMIFS(Companhias[Notificações],Companhias[Descumprimento],Tabela9[[#This Row],[Descumprimento - Regulamento de Emissores - Companhias]],Companhias[Ano],YEAR(AY$21),Companhias[Mês],Infrações!AY$3)</f>
        <v>0</v>
      </c>
      <c r="AZ43" s="9">
        <f>SUMIFS(Companhias[Notificações],Companhias[Descumprimento],Tabela9[[#This Row],[Descumprimento - Regulamento de Emissores - Companhias]],Companhias[Ano],YEAR(AZ$21),Companhias[Mês],Infrações!AZ$3)</f>
        <v>0</v>
      </c>
    </row>
    <row r="44" spans="1:52" ht="30" x14ac:dyDescent="0.25">
      <c r="A44" s="9">
        <f>SUM(Tabela9[[#This Row],[jan-13]:[dez-16]])</f>
        <v>3</v>
      </c>
      <c r="B44" s="36">
        <f t="shared" si="1"/>
        <v>5.8708414872798431E-3</v>
      </c>
      <c r="D44" s="10" t="s">
        <v>8</v>
      </c>
      <c r="E44" s="9">
        <f>SUMIFS(Companhias[Notificações],Companhias[Descumprimento],Tabela9[[#This Row],[Descumprimento - Regulamento de Emissores - Companhias]],Companhias[Ano],YEAR(E$21),Companhias[Mês],Infrações!E$3)</f>
        <v>0</v>
      </c>
      <c r="F44" s="9">
        <f>SUMIFS(Companhias[Notificações],Companhias[Descumprimento],Tabela9[[#This Row],[Descumprimento - Regulamento de Emissores - Companhias]],Companhias[Ano],YEAR(F$21),Companhias[Mês],Infrações!F$3)</f>
        <v>0</v>
      </c>
      <c r="G44" s="9">
        <f>SUMIFS(Companhias[Notificações],Companhias[Descumprimento],Tabela9[[#This Row],[Descumprimento - Regulamento de Emissores - Companhias]],Companhias[Ano],YEAR(G$21),Companhias[Mês],Infrações!G$3)</f>
        <v>0</v>
      </c>
      <c r="H44" s="9">
        <f>SUMIFS(Companhias[Notificações],Companhias[Descumprimento],Tabela9[[#This Row],[Descumprimento - Regulamento de Emissores - Companhias]],Companhias[Ano],YEAR(H$21),Companhias[Mês],Infrações!H$3)</f>
        <v>0</v>
      </c>
      <c r="I44" s="9">
        <f>SUMIFS(Companhias[Notificações],Companhias[Descumprimento],Tabela9[[#This Row],[Descumprimento - Regulamento de Emissores - Companhias]],Companhias[Ano],YEAR(I$21),Companhias[Mês],Infrações!I$3)</f>
        <v>0</v>
      </c>
      <c r="J44" s="9">
        <f>SUMIFS(Companhias[Notificações],Companhias[Descumprimento],Tabela9[[#This Row],[Descumprimento - Regulamento de Emissores - Companhias]],Companhias[Ano],YEAR(J$21),Companhias[Mês],Infrações!J$3)</f>
        <v>0</v>
      </c>
      <c r="K44" s="9">
        <f>SUMIFS(Companhias[Notificações],Companhias[Descumprimento],Tabela9[[#This Row],[Descumprimento - Regulamento de Emissores - Companhias]],Companhias[Ano],YEAR(K$21),Companhias[Mês],Infrações!K$3)</f>
        <v>0</v>
      </c>
      <c r="L44" s="9">
        <f>SUMIFS(Companhias[Notificações],Companhias[Descumprimento],Tabela9[[#This Row],[Descumprimento - Regulamento de Emissores - Companhias]],Companhias[Ano],YEAR(L$21),Companhias[Mês],Infrações!L$3)</f>
        <v>0</v>
      </c>
      <c r="M44" s="9">
        <f>SUMIFS(Companhias[Notificações],Companhias[Descumprimento],Tabela9[[#This Row],[Descumprimento - Regulamento de Emissores - Companhias]],Companhias[Ano],YEAR(M$21),Companhias[Mês],Infrações!M$3)</f>
        <v>0</v>
      </c>
      <c r="N44" s="9">
        <f>SUMIFS(Companhias[Notificações],Companhias[Descumprimento],Tabela9[[#This Row],[Descumprimento - Regulamento de Emissores - Companhias]],Companhias[Ano],YEAR(N$21),Companhias[Mês],Infrações!N$3)</f>
        <v>0</v>
      </c>
      <c r="O44" s="9">
        <f>SUMIFS(Companhias[Notificações],Companhias[Descumprimento],Tabela9[[#This Row],[Descumprimento - Regulamento de Emissores - Companhias]],Companhias[Ano],YEAR(O$21),Companhias[Mês],Infrações!O$3)</f>
        <v>0</v>
      </c>
      <c r="P44" s="9">
        <f>SUMIFS(Companhias[Notificações],Companhias[Descumprimento],Tabela9[[#This Row],[Descumprimento - Regulamento de Emissores - Companhias]],Companhias[Ano],YEAR(P$21),Companhias[Mês],Infrações!P$3)</f>
        <v>0</v>
      </c>
      <c r="Q44" s="9">
        <f>SUMIFS(Companhias[Notificações],Companhias[Descumprimento],Tabela9[[#This Row],[Descumprimento - Regulamento de Emissores - Companhias]],Companhias[Ano],YEAR(Q$21),Companhias[Mês],Infrações!Q$3)</f>
        <v>0</v>
      </c>
      <c r="R44" s="9">
        <f>SUMIFS(Companhias[Notificações],Companhias[Descumprimento],Tabela9[[#This Row],[Descumprimento - Regulamento de Emissores - Companhias]],Companhias[Ano],YEAR(R$21),Companhias[Mês],Infrações!R$3)</f>
        <v>0</v>
      </c>
      <c r="S44" s="9">
        <f>SUMIFS(Companhias[Notificações],Companhias[Descumprimento],Tabela9[[#This Row],[Descumprimento - Regulamento de Emissores - Companhias]],Companhias[Ano],YEAR(S$21),Companhias[Mês],Infrações!S$3)</f>
        <v>0</v>
      </c>
      <c r="T44" s="9">
        <f>SUMIFS(Companhias[Notificações],Companhias[Descumprimento],Tabela9[[#This Row],[Descumprimento - Regulamento de Emissores - Companhias]],Companhias[Ano],YEAR(T$21),Companhias[Mês],Infrações!T$3)</f>
        <v>0</v>
      </c>
      <c r="U44" s="9">
        <f>SUMIFS(Companhias[Notificações],Companhias[Descumprimento],Tabela9[[#This Row],[Descumprimento - Regulamento de Emissores - Companhias]],Companhias[Ano],YEAR(U$21),Companhias[Mês],Infrações!U$3)</f>
        <v>0</v>
      </c>
      <c r="V44" s="9">
        <f>SUMIFS(Companhias[Notificações],Companhias[Descumprimento],Tabela9[[#This Row],[Descumprimento - Regulamento de Emissores - Companhias]],Companhias[Ano],YEAR(V$21),Companhias[Mês],Infrações!V$3)</f>
        <v>0</v>
      </c>
      <c r="W44" s="9">
        <f>SUMIFS(Companhias[Notificações],Companhias[Descumprimento],Tabela9[[#This Row],[Descumprimento - Regulamento de Emissores - Companhias]],Companhias[Ano],YEAR(W$21),Companhias[Mês],Infrações!W$3)</f>
        <v>0</v>
      </c>
      <c r="X44" s="9">
        <f>SUMIFS(Companhias[Notificações],Companhias[Descumprimento],Tabela9[[#This Row],[Descumprimento - Regulamento de Emissores - Companhias]],Companhias[Ano],YEAR(X$21),Companhias[Mês],Infrações!X$3)</f>
        <v>0</v>
      </c>
      <c r="Y44" s="9">
        <f>SUMIFS(Companhias[Notificações],Companhias[Descumprimento],Tabela9[[#This Row],[Descumprimento - Regulamento de Emissores - Companhias]],Companhias[Ano],YEAR(Y$21),Companhias[Mês],Infrações!Y$3)</f>
        <v>0</v>
      </c>
      <c r="Z44" s="9">
        <f>SUMIFS(Companhias[Notificações],Companhias[Descumprimento],Tabela9[[#This Row],[Descumprimento - Regulamento de Emissores - Companhias]],Companhias[Ano],YEAR(Z$21),Companhias[Mês],Infrações!Z$3)</f>
        <v>0</v>
      </c>
      <c r="AA44" s="9">
        <f>SUMIFS(Companhias[Notificações],Companhias[Descumprimento],Tabela9[[#This Row],[Descumprimento - Regulamento de Emissores - Companhias]],Companhias[Ano],YEAR(AA$21),Companhias[Mês],Infrações!AA$3)</f>
        <v>0</v>
      </c>
      <c r="AB44" s="9">
        <f>SUMIFS(Companhias[Notificações],Companhias[Descumprimento],Tabela9[[#This Row],[Descumprimento - Regulamento de Emissores - Companhias]],Companhias[Ano],YEAR(AB$21),Companhias[Mês],Infrações!AB$3)</f>
        <v>0</v>
      </c>
      <c r="AC44" s="9">
        <f>SUMIFS(Companhias[Notificações],Companhias[Descumprimento],Tabela9[[#This Row],[Descumprimento - Regulamento de Emissores - Companhias]],Companhias[Ano],YEAR(AC$21),Companhias[Mês],Infrações!AC$3)</f>
        <v>0</v>
      </c>
      <c r="AD44" s="9">
        <f>SUMIFS(Companhias[Notificações],Companhias[Descumprimento],Tabela9[[#This Row],[Descumprimento - Regulamento de Emissores - Companhias]],Companhias[Ano],YEAR(AD$21),Companhias[Mês],Infrações!AD$3)</f>
        <v>0</v>
      </c>
      <c r="AE44" s="9">
        <f>SUMIFS(Companhias[Notificações],Companhias[Descumprimento],Tabela9[[#This Row],[Descumprimento - Regulamento de Emissores - Companhias]],Companhias[Ano],YEAR(AE$21),Companhias[Mês],Infrações!AE$3)</f>
        <v>0</v>
      </c>
      <c r="AF44" s="9">
        <f>SUMIFS(Companhias[Notificações],Companhias[Descumprimento],Tabela9[[#This Row],[Descumprimento - Regulamento de Emissores - Companhias]],Companhias[Ano],YEAR(AF$21),Companhias[Mês],Infrações!AF$3)</f>
        <v>0</v>
      </c>
      <c r="AG44" s="9">
        <f>SUMIFS(Companhias[Notificações],Companhias[Descumprimento],Tabela9[[#This Row],[Descumprimento - Regulamento de Emissores - Companhias]],Companhias[Ano],YEAR(AG$21),Companhias[Mês],Infrações!AG$3)</f>
        <v>0</v>
      </c>
      <c r="AH44" s="9">
        <f>SUMIFS(Companhias[Notificações],Companhias[Descumprimento],Tabela9[[#This Row],[Descumprimento - Regulamento de Emissores - Companhias]],Companhias[Ano],YEAR(AH$21),Companhias[Mês],Infrações!AH$3)</f>
        <v>0</v>
      </c>
      <c r="AI44" s="9">
        <f>SUMIFS(Companhias[Notificações],Companhias[Descumprimento],Tabela9[[#This Row],[Descumprimento - Regulamento de Emissores - Companhias]],Companhias[Ano],YEAR(AI$21),Companhias[Mês],Infrações!AI$3)</f>
        <v>0</v>
      </c>
      <c r="AJ44" s="9">
        <f>SUMIFS(Companhias[Notificações],Companhias[Descumprimento],Tabela9[[#This Row],[Descumprimento - Regulamento de Emissores - Companhias]],Companhias[Ano],YEAR(AJ$21),Companhias[Mês],Infrações!AJ$3)</f>
        <v>0</v>
      </c>
      <c r="AK44" s="9">
        <f>SUMIFS(Companhias[Notificações],Companhias[Descumprimento],Tabela9[[#This Row],[Descumprimento - Regulamento de Emissores - Companhias]],Companhias[Ano],YEAR(AK$21),Companhias[Mês],Infrações!AK$3)</f>
        <v>0</v>
      </c>
      <c r="AL44" s="9">
        <f>SUMIFS(Companhias[Notificações],Companhias[Descumprimento],Tabela9[[#This Row],[Descumprimento - Regulamento de Emissores - Companhias]],Companhias[Ano],YEAR(AL$21),Companhias[Mês],Infrações!AL$3)</f>
        <v>0</v>
      </c>
      <c r="AM44" s="9">
        <f>SUMIFS(Companhias[Notificações],Companhias[Descumprimento],Tabela9[[#This Row],[Descumprimento - Regulamento de Emissores - Companhias]],Companhias[Ano],YEAR(AM$21),Companhias[Mês],Infrações!AM$3)</f>
        <v>0</v>
      </c>
      <c r="AN44" s="9">
        <f>SUMIFS(Companhias[Notificações],Companhias[Descumprimento],Tabela9[[#This Row],[Descumprimento - Regulamento de Emissores - Companhias]],Companhias[Ano],YEAR(AN$21),Companhias[Mês],Infrações!AN$3)</f>
        <v>0</v>
      </c>
      <c r="AO44" s="9">
        <f>SUMIFS(Companhias[Notificações],Companhias[Descumprimento],Tabela9[[#This Row],[Descumprimento - Regulamento de Emissores - Companhias]],Companhias[Ano],YEAR(AO$21),Companhias[Mês],Infrações!AO$3)</f>
        <v>1</v>
      </c>
      <c r="AP44" s="9">
        <f>SUMIFS(Companhias[Notificações],Companhias[Descumprimento],Tabela9[[#This Row],[Descumprimento - Regulamento de Emissores - Companhias]],Companhias[Ano],YEAR(AP$21),Companhias[Mês],Infrações!AP$3)</f>
        <v>0</v>
      </c>
      <c r="AQ44" s="9">
        <f>SUMIFS(Companhias[Notificações],Companhias[Descumprimento],Tabela9[[#This Row],[Descumprimento - Regulamento de Emissores - Companhias]],Companhias[Ano],YEAR(AQ$21),Companhias[Mês],Infrações!AQ$3)</f>
        <v>0</v>
      </c>
      <c r="AR44" s="9">
        <f>SUMIFS(Companhias[Notificações],Companhias[Descumprimento],Tabela9[[#This Row],[Descumprimento - Regulamento de Emissores - Companhias]],Companhias[Ano],YEAR(AR$21),Companhias[Mês],Infrações!AR$3)</f>
        <v>1</v>
      </c>
      <c r="AS44" s="9">
        <f>SUMIFS(Companhias[Notificações],Companhias[Descumprimento],Tabela9[[#This Row],[Descumprimento - Regulamento de Emissores - Companhias]],Companhias[Ano],YEAR(AS$21),Companhias[Mês],Infrações!AS$3)</f>
        <v>0</v>
      </c>
      <c r="AT44" s="9">
        <f>SUMIFS(Companhias[Notificações],Companhias[Descumprimento],Tabela9[[#This Row],[Descumprimento - Regulamento de Emissores - Companhias]],Companhias[Ano],YEAR(AT$21),Companhias[Mês],Infrações!AT$3)</f>
        <v>0</v>
      </c>
      <c r="AU44" s="9">
        <f>SUMIFS(Companhias[Notificações],Companhias[Descumprimento],Tabela9[[#This Row],[Descumprimento - Regulamento de Emissores - Companhias]],Companhias[Ano],YEAR(AU$21),Companhias[Mês],Infrações!AU$3)</f>
        <v>0</v>
      </c>
      <c r="AV44" s="9">
        <f>SUMIFS(Companhias[Notificações],Companhias[Descumprimento],Tabela9[[#This Row],[Descumprimento - Regulamento de Emissores - Companhias]],Companhias[Ano],YEAR(AV$21),Companhias[Mês],Infrações!AV$3)</f>
        <v>0</v>
      </c>
      <c r="AW44" s="9">
        <f>SUMIFS(Companhias[Notificações],Companhias[Descumprimento],Tabela9[[#This Row],[Descumprimento - Regulamento de Emissores - Companhias]],Companhias[Ano],YEAR(AW$21),Companhias[Mês],Infrações!AW$3)</f>
        <v>0</v>
      </c>
      <c r="AX44" s="9">
        <f>SUMIFS(Companhias[Notificações],Companhias[Descumprimento],Tabela9[[#This Row],[Descumprimento - Regulamento de Emissores - Companhias]],Companhias[Ano],YEAR(AX$21),Companhias[Mês],Infrações!AX$3)</f>
        <v>1</v>
      </c>
      <c r="AY44" s="9">
        <f>SUMIFS(Companhias[Notificações],Companhias[Descumprimento],Tabela9[[#This Row],[Descumprimento - Regulamento de Emissores - Companhias]],Companhias[Ano],YEAR(AY$21),Companhias[Mês],Infrações!AY$3)</f>
        <v>0</v>
      </c>
      <c r="AZ44" s="9">
        <f>SUMIFS(Companhias[Notificações],Companhias[Descumprimento],Tabela9[[#This Row],[Descumprimento - Regulamento de Emissores - Companhias]],Companhias[Ano],YEAR(AZ$21),Companhias[Mês],Infrações!AZ$3)</f>
        <v>0</v>
      </c>
    </row>
    <row r="45" spans="1:52" x14ac:dyDescent="0.25">
      <c r="A45" s="9">
        <f>SUM(Tabela9[[#This Row],[jan-13]:[dez-16]])</f>
        <v>9</v>
      </c>
      <c r="B45" s="36">
        <f t="shared" si="1"/>
        <v>1.7612524461839529E-2</v>
      </c>
      <c r="D45" s="10" t="s">
        <v>22</v>
      </c>
      <c r="E45" s="9">
        <f>SUMIFS(Companhias[Notificações],Companhias[Descumprimento],Tabela9[[#This Row],[Descumprimento - Regulamento de Emissores - Companhias]],Companhias[Ano],YEAR(E$21),Companhias[Mês],Infrações!E$3)</f>
        <v>0</v>
      </c>
      <c r="F45" s="9">
        <f>SUMIFS(Companhias[Notificações],Companhias[Descumprimento],Tabela9[[#This Row],[Descumprimento - Regulamento de Emissores - Companhias]],Companhias[Ano],YEAR(F$21),Companhias[Mês],Infrações!F$3)</f>
        <v>0</v>
      </c>
      <c r="G45" s="9">
        <f>SUMIFS(Companhias[Notificações],Companhias[Descumprimento],Tabela9[[#This Row],[Descumprimento - Regulamento de Emissores - Companhias]],Companhias[Ano],YEAR(G$21),Companhias[Mês],Infrações!G$3)</f>
        <v>0</v>
      </c>
      <c r="H45" s="9">
        <f>SUMIFS(Companhias[Notificações],Companhias[Descumprimento],Tabela9[[#This Row],[Descumprimento - Regulamento de Emissores - Companhias]],Companhias[Ano],YEAR(H$21),Companhias[Mês],Infrações!H$3)</f>
        <v>0</v>
      </c>
      <c r="I45" s="9">
        <f>SUMIFS(Companhias[Notificações],Companhias[Descumprimento],Tabela9[[#This Row],[Descumprimento - Regulamento de Emissores - Companhias]],Companhias[Ano],YEAR(I$21),Companhias[Mês],Infrações!I$3)</f>
        <v>0</v>
      </c>
      <c r="J45" s="9">
        <f>SUMIFS(Companhias[Notificações],Companhias[Descumprimento],Tabela9[[#This Row],[Descumprimento - Regulamento de Emissores - Companhias]],Companhias[Ano],YEAR(J$21),Companhias[Mês],Infrações!J$3)</f>
        <v>0</v>
      </c>
      <c r="K45" s="9">
        <f>SUMIFS(Companhias[Notificações],Companhias[Descumprimento],Tabela9[[#This Row],[Descumprimento - Regulamento de Emissores - Companhias]],Companhias[Ano],YEAR(K$21),Companhias[Mês],Infrações!K$3)</f>
        <v>0</v>
      </c>
      <c r="L45" s="9">
        <f>SUMIFS(Companhias[Notificações],Companhias[Descumprimento],Tabela9[[#This Row],[Descumprimento - Regulamento de Emissores - Companhias]],Companhias[Ano],YEAR(L$21),Companhias[Mês],Infrações!L$3)</f>
        <v>0</v>
      </c>
      <c r="M45" s="9">
        <f>SUMIFS(Companhias[Notificações],Companhias[Descumprimento],Tabela9[[#This Row],[Descumprimento - Regulamento de Emissores - Companhias]],Companhias[Ano],YEAR(M$21),Companhias[Mês],Infrações!M$3)</f>
        <v>0</v>
      </c>
      <c r="N45" s="9">
        <f>SUMIFS(Companhias[Notificações],Companhias[Descumprimento],Tabela9[[#This Row],[Descumprimento - Regulamento de Emissores - Companhias]],Companhias[Ano],YEAR(N$21),Companhias[Mês],Infrações!N$3)</f>
        <v>0</v>
      </c>
      <c r="O45" s="9">
        <f>SUMIFS(Companhias[Notificações],Companhias[Descumprimento],Tabela9[[#This Row],[Descumprimento - Regulamento de Emissores - Companhias]],Companhias[Ano],YEAR(O$21),Companhias[Mês],Infrações!O$3)</f>
        <v>0</v>
      </c>
      <c r="P45" s="9">
        <f>SUMIFS(Companhias[Notificações],Companhias[Descumprimento],Tabela9[[#This Row],[Descumprimento - Regulamento de Emissores - Companhias]],Companhias[Ano],YEAR(P$21),Companhias[Mês],Infrações!P$3)</f>
        <v>0</v>
      </c>
      <c r="Q45" s="9">
        <f>SUMIFS(Companhias[Notificações],Companhias[Descumprimento],Tabela9[[#This Row],[Descumprimento - Regulamento de Emissores - Companhias]],Companhias[Ano],YEAR(Q$21),Companhias[Mês],Infrações!Q$3)</f>
        <v>0</v>
      </c>
      <c r="R45" s="9">
        <f>SUMIFS(Companhias[Notificações],Companhias[Descumprimento],Tabela9[[#This Row],[Descumprimento - Regulamento de Emissores - Companhias]],Companhias[Ano],YEAR(R$21),Companhias[Mês],Infrações!R$3)</f>
        <v>0</v>
      </c>
      <c r="S45" s="9">
        <f>SUMIFS(Companhias[Notificações],Companhias[Descumprimento],Tabela9[[#This Row],[Descumprimento - Regulamento de Emissores - Companhias]],Companhias[Ano],YEAR(S$21),Companhias[Mês],Infrações!S$3)</f>
        <v>0</v>
      </c>
      <c r="T45" s="9">
        <f>SUMIFS(Companhias[Notificações],Companhias[Descumprimento],Tabela9[[#This Row],[Descumprimento - Regulamento de Emissores - Companhias]],Companhias[Ano],YEAR(T$21),Companhias[Mês],Infrações!T$3)</f>
        <v>0</v>
      </c>
      <c r="U45" s="9">
        <f>SUMIFS(Companhias[Notificações],Companhias[Descumprimento],Tabela9[[#This Row],[Descumprimento - Regulamento de Emissores - Companhias]],Companhias[Ano],YEAR(U$21),Companhias[Mês],Infrações!U$3)</f>
        <v>0</v>
      </c>
      <c r="V45" s="9">
        <f>SUMIFS(Companhias[Notificações],Companhias[Descumprimento],Tabela9[[#This Row],[Descumprimento - Regulamento de Emissores - Companhias]],Companhias[Ano],YEAR(V$21),Companhias[Mês],Infrações!V$3)</f>
        <v>0</v>
      </c>
      <c r="W45" s="9">
        <f>SUMIFS(Companhias[Notificações],Companhias[Descumprimento],Tabela9[[#This Row],[Descumprimento - Regulamento de Emissores - Companhias]],Companhias[Ano],YEAR(W$21),Companhias[Mês],Infrações!W$3)</f>
        <v>0</v>
      </c>
      <c r="X45" s="9">
        <f>SUMIFS(Companhias[Notificações],Companhias[Descumprimento],Tabela9[[#This Row],[Descumprimento - Regulamento de Emissores - Companhias]],Companhias[Ano],YEAR(X$21),Companhias[Mês],Infrações!X$3)</f>
        <v>0</v>
      </c>
      <c r="Y45" s="9">
        <f>SUMIFS(Companhias[Notificações],Companhias[Descumprimento],Tabela9[[#This Row],[Descumprimento - Regulamento de Emissores - Companhias]],Companhias[Ano],YEAR(Y$21),Companhias[Mês],Infrações!Y$3)</f>
        <v>0</v>
      </c>
      <c r="Z45" s="9">
        <f>SUMIFS(Companhias[Notificações],Companhias[Descumprimento],Tabela9[[#This Row],[Descumprimento - Regulamento de Emissores - Companhias]],Companhias[Ano],YEAR(Z$21),Companhias[Mês],Infrações!Z$3)</f>
        <v>0</v>
      </c>
      <c r="AA45" s="9">
        <f>SUMIFS(Companhias[Notificações],Companhias[Descumprimento],Tabela9[[#This Row],[Descumprimento - Regulamento de Emissores - Companhias]],Companhias[Ano],YEAR(AA$21),Companhias[Mês],Infrações!AA$3)</f>
        <v>0</v>
      </c>
      <c r="AB45" s="9">
        <f>SUMIFS(Companhias[Notificações],Companhias[Descumprimento],Tabela9[[#This Row],[Descumprimento - Regulamento de Emissores - Companhias]],Companhias[Ano],YEAR(AB$21),Companhias[Mês],Infrações!AB$3)</f>
        <v>0</v>
      </c>
      <c r="AC45" s="9">
        <f>SUMIFS(Companhias[Notificações],Companhias[Descumprimento],Tabela9[[#This Row],[Descumprimento - Regulamento de Emissores - Companhias]],Companhias[Ano],YEAR(AC$21),Companhias[Mês],Infrações!AC$3)</f>
        <v>0</v>
      </c>
      <c r="AD45" s="9">
        <f>SUMIFS(Companhias[Notificações],Companhias[Descumprimento],Tabela9[[#This Row],[Descumprimento - Regulamento de Emissores - Companhias]],Companhias[Ano],YEAR(AD$21),Companhias[Mês],Infrações!AD$3)</f>
        <v>0</v>
      </c>
      <c r="AE45" s="9">
        <f>SUMIFS(Companhias[Notificações],Companhias[Descumprimento],Tabela9[[#This Row],[Descumprimento - Regulamento de Emissores - Companhias]],Companhias[Ano],YEAR(AE$21),Companhias[Mês],Infrações!AE$3)</f>
        <v>0</v>
      </c>
      <c r="AF45" s="9">
        <f>SUMIFS(Companhias[Notificações],Companhias[Descumprimento],Tabela9[[#This Row],[Descumprimento - Regulamento de Emissores - Companhias]],Companhias[Ano],YEAR(AF$21),Companhias[Mês],Infrações!AF$3)</f>
        <v>0</v>
      </c>
      <c r="AG45" s="9">
        <f>SUMIFS(Companhias[Notificações],Companhias[Descumprimento],Tabela9[[#This Row],[Descumprimento - Regulamento de Emissores - Companhias]],Companhias[Ano],YEAR(AG$21),Companhias[Mês],Infrações!AG$3)</f>
        <v>0</v>
      </c>
      <c r="AH45" s="9">
        <f>SUMIFS(Companhias[Notificações],Companhias[Descumprimento],Tabela9[[#This Row],[Descumprimento - Regulamento de Emissores - Companhias]],Companhias[Ano],YEAR(AH$21),Companhias[Mês],Infrações!AH$3)</f>
        <v>0</v>
      </c>
      <c r="AI45" s="9">
        <f>SUMIFS(Companhias[Notificações],Companhias[Descumprimento],Tabela9[[#This Row],[Descumprimento - Regulamento de Emissores - Companhias]],Companhias[Ano],YEAR(AI$21),Companhias[Mês],Infrações!AI$3)</f>
        <v>0</v>
      </c>
      <c r="AJ45" s="9">
        <f>SUMIFS(Companhias[Notificações],Companhias[Descumprimento],Tabela9[[#This Row],[Descumprimento - Regulamento de Emissores - Companhias]],Companhias[Ano],YEAR(AJ$21),Companhias[Mês],Infrações!AJ$3)</f>
        <v>0</v>
      </c>
      <c r="AK45" s="9">
        <f>SUMIFS(Companhias[Notificações],Companhias[Descumprimento],Tabela9[[#This Row],[Descumprimento - Regulamento de Emissores - Companhias]],Companhias[Ano],YEAR(AK$21),Companhias[Mês],Infrações!AK$3)</f>
        <v>0</v>
      </c>
      <c r="AL45" s="9">
        <f>SUMIFS(Companhias[Notificações],Companhias[Descumprimento],Tabela9[[#This Row],[Descumprimento - Regulamento de Emissores - Companhias]],Companhias[Ano],YEAR(AL$21),Companhias[Mês],Infrações!AL$3)</f>
        <v>0</v>
      </c>
      <c r="AM45" s="9">
        <f>SUMIFS(Companhias[Notificações],Companhias[Descumprimento],Tabela9[[#This Row],[Descumprimento - Regulamento de Emissores - Companhias]],Companhias[Ano],YEAR(AM$21),Companhias[Mês],Infrações!AM$3)</f>
        <v>0</v>
      </c>
      <c r="AN45" s="9">
        <f>SUMIFS(Companhias[Notificações],Companhias[Descumprimento],Tabela9[[#This Row],[Descumprimento - Regulamento de Emissores - Companhias]],Companhias[Ano],YEAR(AN$21),Companhias[Mês],Infrações!AN$3)</f>
        <v>0</v>
      </c>
      <c r="AO45" s="9">
        <f>SUMIFS(Companhias[Notificações],Companhias[Descumprimento],Tabela9[[#This Row],[Descumprimento - Regulamento de Emissores - Companhias]],Companhias[Ano],YEAR(AO$21),Companhias[Mês],Infrações!AO$3)</f>
        <v>0</v>
      </c>
      <c r="AP45" s="9">
        <f>SUMIFS(Companhias[Notificações],Companhias[Descumprimento],Tabela9[[#This Row],[Descumprimento - Regulamento de Emissores - Companhias]],Companhias[Ano],YEAR(AP$21),Companhias[Mês],Infrações!AP$3)</f>
        <v>0</v>
      </c>
      <c r="AQ45" s="9">
        <f>SUMIFS(Companhias[Notificações],Companhias[Descumprimento],Tabela9[[#This Row],[Descumprimento - Regulamento de Emissores - Companhias]],Companhias[Ano],YEAR(AQ$21),Companhias[Mês],Infrações!AQ$3)</f>
        <v>0</v>
      </c>
      <c r="AR45" s="9">
        <f>SUMIFS(Companhias[Notificações],Companhias[Descumprimento],Tabela9[[#This Row],[Descumprimento - Regulamento de Emissores - Companhias]],Companhias[Ano],YEAR(AR$21),Companhias[Mês],Infrações!AR$3)</f>
        <v>0</v>
      </c>
      <c r="AS45" s="9">
        <f>SUMIFS(Companhias[Notificações],Companhias[Descumprimento],Tabela9[[#This Row],[Descumprimento - Regulamento de Emissores - Companhias]],Companhias[Ano],YEAR(AS$21),Companhias[Mês],Infrações!AS$3)</f>
        <v>7</v>
      </c>
      <c r="AT45" s="9">
        <f>SUMIFS(Companhias[Notificações],Companhias[Descumprimento],Tabela9[[#This Row],[Descumprimento - Regulamento de Emissores - Companhias]],Companhias[Ano],YEAR(AT$21),Companhias[Mês],Infrações!AT$3)</f>
        <v>2</v>
      </c>
      <c r="AU45" s="9">
        <f>SUMIFS(Companhias[Notificações],Companhias[Descumprimento],Tabela9[[#This Row],[Descumprimento - Regulamento de Emissores - Companhias]],Companhias[Ano],YEAR(AU$21),Companhias[Mês],Infrações!AU$3)</f>
        <v>0</v>
      </c>
      <c r="AV45" s="9">
        <f>SUMIFS(Companhias[Notificações],Companhias[Descumprimento],Tabela9[[#This Row],[Descumprimento - Regulamento de Emissores - Companhias]],Companhias[Ano],YEAR(AV$21),Companhias[Mês],Infrações!AV$3)</f>
        <v>0</v>
      </c>
      <c r="AW45" s="9">
        <f>SUMIFS(Companhias[Notificações],Companhias[Descumprimento],Tabela9[[#This Row],[Descumprimento - Regulamento de Emissores - Companhias]],Companhias[Ano],YEAR(AW$21),Companhias[Mês],Infrações!AW$3)</f>
        <v>0</v>
      </c>
      <c r="AX45" s="9">
        <f>SUMIFS(Companhias[Notificações],Companhias[Descumprimento],Tabela9[[#This Row],[Descumprimento - Regulamento de Emissores - Companhias]],Companhias[Ano],YEAR(AX$21),Companhias[Mês],Infrações!AX$3)</f>
        <v>0</v>
      </c>
      <c r="AY45" s="9">
        <f>SUMIFS(Companhias[Notificações],Companhias[Descumprimento],Tabela9[[#This Row],[Descumprimento - Regulamento de Emissores - Companhias]],Companhias[Ano],YEAR(AY$21),Companhias[Mês],Infrações!AY$3)</f>
        <v>0</v>
      </c>
      <c r="AZ45" s="9">
        <f>SUMIFS(Companhias[Notificações],Companhias[Descumprimento],Tabela9[[#This Row],[Descumprimento - Regulamento de Emissores - Companhias]],Companhias[Ano],YEAR(AZ$21),Companhias[Mês],Infrações!AZ$3)</f>
        <v>0</v>
      </c>
    </row>
    <row r="46" spans="1:52" x14ac:dyDescent="0.25">
      <c r="K46" s="31"/>
    </row>
    <row r="47" spans="1:52" x14ac:dyDescent="0.25">
      <c r="A47" s="35" t="s">
        <v>28</v>
      </c>
      <c r="B47" s="35" t="s">
        <v>139</v>
      </c>
      <c r="C47" s="33" t="s">
        <v>140</v>
      </c>
      <c r="D47" s="10" t="s">
        <v>89</v>
      </c>
      <c r="E47" s="32" t="s">
        <v>134</v>
      </c>
      <c r="F47" s="32" t="s">
        <v>135</v>
      </c>
      <c r="G47" s="32" t="s">
        <v>136</v>
      </c>
      <c r="H47" s="32" t="s">
        <v>137</v>
      </c>
      <c r="I47" s="32" t="s">
        <v>90</v>
      </c>
      <c r="J47" s="32" t="s">
        <v>91</v>
      </c>
      <c r="K47" s="32" t="s">
        <v>92</v>
      </c>
      <c r="L47" s="32" t="s">
        <v>93</v>
      </c>
      <c r="M47" s="32" t="s">
        <v>94</v>
      </c>
      <c r="N47" s="32" t="s">
        <v>95</v>
      </c>
      <c r="O47" s="32" t="s">
        <v>96</v>
      </c>
      <c r="P47" s="32" t="s">
        <v>97</v>
      </c>
      <c r="Q47" s="32" t="s">
        <v>98</v>
      </c>
      <c r="R47" s="32" t="s">
        <v>99</v>
      </c>
      <c r="S47" s="32" t="s">
        <v>100</v>
      </c>
      <c r="T47" s="32" t="s">
        <v>101</v>
      </c>
      <c r="U47" s="32" t="s">
        <v>102</v>
      </c>
      <c r="V47" s="32" t="s">
        <v>103</v>
      </c>
      <c r="W47" s="32" t="s">
        <v>104</v>
      </c>
      <c r="X47" s="32" t="s">
        <v>105</v>
      </c>
      <c r="Y47" s="32" t="s">
        <v>106</v>
      </c>
      <c r="Z47" s="32" t="s">
        <v>107</v>
      </c>
      <c r="AA47" s="32" t="s">
        <v>108</v>
      </c>
      <c r="AB47" s="32" t="s">
        <v>109</v>
      </c>
      <c r="AC47" s="32" t="s">
        <v>110</v>
      </c>
      <c r="AD47" s="32" t="s">
        <v>111</v>
      </c>
      <c r="AE47" s="32" t="s">
        <v>112</v>
      </c>
      <c r="AF47" s="32" t="s">
        <v>113</v>
      </c>
      <c r="AG47" s="32" t="s">
        <v>114</v>
      </c>
      <c r="AH47" s="32" t="s">
        <v>115</v>
      </c>
      <c r="AI47" s="32" t="s">
        <v>116</v>
      </c>
      <c r="AJ47" s="32" t="s">
        <v>117</v>
      </c>
      <c r="AK47" s="32" t="s">
        <v>118</v>
      </c>
      <c r="AL47" s="32" t="s">
        <v>119</v>
      </c>
      <c r="AM47" s="32" t="s">
        <v>120</v>
      </c>
      <c r="AN47" s="32" t="s">
        <v>121</v>
      </c>
      <c r="AO47" s="32" t="s">
        <v>122</v>
      </c>
      <c r="AP47" s="32" t="s">
        <v>123</v>
      </c>
      <c r="AQ47" s="32" t="s">
        <v>124</v>
      </c>
      <c r="AR47" s="32" t="s">
        <v>125</v>
      </c>
      <c r="AS47" s="32" t="s">
        <v>126</v>
      </c>
      <c r="AT47" s="32" t="s">
        <v>127</v>
      </c>
      <c r="AU47" s="32" t="s">
        <v>128</v>
      </c>
      <c r="AV47" s="32" t="s">
        <v>129</v>
      </c>
      <c r="AW47" s="32" t="s">
        <v>130</v>
      </c>
      <c r="AX47" s="32" t="s">
        <v>131</v>
      </c>
      <c r="AY47" s="32" t="s">
        <v>132</v>
      </c>
      <c r="AZ47" s="32" t="s">
        <v>133</v>
      </c>
    </row>
    <row r="48" spans="1:52" x14ac:dyDescent="0.25">
      <c r="A48" s="9">
        <f>SUM(Tabela8[[#This Row],[jan-13]:[dez-16]])</f>
        <v>2</v>
      </c>
      <c r="B48" s="36">
        <f t="shared" ref="B48:B76" si="2">A48/SUM($A$48:$A$67)</f>
        <v>7.246376811594203E-3</v>
      </c>
      <c r="D48" s="10" t="s">
        <v>41</v>
      </c>
      <c r="E48" s="17">
        <f>SUMIFS(Fundos[Notificações],Fundos[Descumprimento],Tabela8[[#This Row],[Descumprimento - Regulamento de Emissores - Fundos]],Fundos[Ano],YEAR(E$47),Fundos[Mês],E$3)</f>
        <v>0</v>
      </c>
      <c r="F48" s="17">
        <f>SUMIFS(Fundos[Notificações],Fundos[Descumprimento],Tabela8[[#This Row],[Descumprimento - Regulamento de Emissores - Fundos]],Fundos[Ano],YEAR(F$47),Fundos[Mês],F$3)</f>
        <v>0</v>
      </c>
      <c r="G48" s="17">
        <f>SUMIFS(Fundos[Notificações],Fundos[Descumprimento],Tabela8[[#This Row],[Descumprimento - Regulamento de Emissores - Fundos]],Fundos[Ano],YEAR(G$47),Fundos[Mês],G$3)</f>
        <v>0</v>
      </c>
      <c r="H48" s="17">
        <f>SUMIFS(Fundos[Notificações],Fundos[Descumprimento],Tabela8[[#This Row],[Descumprimento - Regulamento de Emissores - Fundos]],Fundos[Ano],YEAR(H$47),Fundos[Mês],H$3)</f>
        <v>0</v>
      </c>
      <c r="I48" s="17">
        <f>SUMIFS(Fundos[Notificações],Fundos[Descumprimento],Tabela8[[#This Row],[Descumprimento - Regulamento de Emissores - Fundos]],Fundos[Ano],YEAR(I$47),Fundos[Mês],I$3)</f>
        <v>0</v>
      </c>
      <c r="J48" s="17">
        <f>SUMIFS(Fundos[Notificações],Fundos[Descumprimento],Tabela8[[#This Row],[Descumprimento - Regulamento de Emissores - Fundos]],Fundos[Ano],YEAR(J$47),Fundos[Mês],J$3)</f>
        <v>0</v>
      </c>
      <c r="K48" s="17">
        <f>SUMIFS(Fundos[Notificações],Fundos[Descumprimento],Tabela8[[#This Row],[Descumprimento - Regulamento de Emissores - Fundos]],Fundos[Ano],YEAR(K$47),Fundos[Mês],K$3)</f>
        <v>0</v>
      </c>
      <c r="L48" s="17">
        <f>SUMIFS(Fundos[Notificações],Fundos[Descumprimento],Tabela8[[#This Row],[Descumprimento - Regulamento de Emissores - Fundos]],Fundos[Ano],YEAR(L$47),Fundos[Mês],L$3)</f>
        <v>0</v>
      </c>
      <c r="M48" s="17">
        <f>SUMIFS(Fundos[Notificações],Fundos[Descumprimento],Tabela8[[#This Row],[Descumprimento - Regulamento de Emissores - Fundos]],Fundos[Ano],YEAR(M$47),Fundos[Mês],M$3)</f>
        <v>0</v>
      </c>
      <c r="N48" s="17">
        <f>SUMIFS(Fundos[Notificações],Fundos[Descumprimento],Tabela8[[#This Row],[Descumprimento - Regulamento de Emissores - Fundos]],Fundos[Ano],YEAR(N$47),Fundos[Mês],N$3)</f>
        <v>0</v>
      </c>
      <c r="O48" s="17">
        <f>SUMIFS(Fundos[Notificações],Fundos[Descumprimento],Tabela8[[#This Row],[Descumprimento - Regulamento de Emissores - Fundos]],Fundos[Ano],YEAR(O$47),Fundos[Mês],O$3)</f>
        <v>0</v>
      </c>
      <c r="P48" s="17">
        <f>SUMIFS(Fundos[Notificações],Fundos[Descumprimento],Tabela8[[#This Row],[Descumprimento - Regulamento de Emissores - Fundos]],Fundos[Ano],YEAR(P$47),Fundos[Mês],P$3)</f>
        <v>0</v>
      </c>
      <c r="Q48" s="17">
        <f>SUMIFS(Fundos[Notificações],Fundos[Descumprimento],Tabela8[[#This Row],[Descumprimento - Regulamento de Emissores - Fundos]],Fundos[Ano],YEAR(Q$47),Fundos[Mês],Q$3)</f>
        <v>0</v>
      </c>
      <c r="R48" s="17">
        <f>SUMIFS(Fundos[Notificações],Fundos[Descumprimento],Tabela8[[#This Row],[Descumprimento - Regulamento de Emissores - Fundos]],Fundos[Ano],YEAR(R$47),Fundos[Mês],R$3)</f>
        <v>0</v>
      </c>
      <c r="S48" s="17">
        <f>SUMIFS(Fundos[Notificações],Fundos[Descumprimento],Tabela8[[#This Row],[Descumprimento - Regulamento de Emissores - Fundos]],Fundos[Ano],YEAR(S$47),Fundos[Mês],S$3)</f>
        <v>0</v>
      </c>
      <c r="T48" s="17">
        <f>SUMIFS(Fundos[Notificações],Fundos[Descumprimento],Tabela8[[#This Row],[Descumprimento - Regulamento de Emissores - Fundos]],Fundos[Ano],YEAR(T$47),Fundos[Mês],T$3)</f>
        <v>0</v>
      </c>
      <c r="U48" s="17">
        <f>SUMIFS(Fundos[Notificações],Fundos[Descumprimento],Tabela8[[#This Row],[Descumprimento - Regulamento de Emissores - Fundos]],Fundos[Ano],YEAR(U$47),Fundos[Mês],U$3)</f>
        <v>0</v>
      </c>
      <c r="V48" s="17">
        <f>SUMIFS(Fundos[Notificações],Fundos[Descumprimento],Tabela8[[#This Row],[Descumprimento - Regulamento de Emissores - Fundos]],Fundos[Ano],YEAR(V$47),Fundos[Mês],V$3)</f>
        <v>0</v>
      </c>
      <c r="W48" s="17">
        <f>SUMIFS(Fundos[Notificações],Fundos[Descumprimento],Tabela8[[#This Row],[Descumprimento - Regulamento de Emissores - Fundos]],Fundos[Ano],YEAR(W$47),Fundos[Mês],W$3)</f>
        <v>0</v>
      </c>
      <c r="X48" s="17">
        <f>SUMIFS(Fundos[Notificações],Fundos[Descumprimento],Tabela8[[#This Row],[Descumprimento - Regulamento de Emissores - Fundos]],Fundos[Ano],YEAR(X$47),Fundos[Mês],X$3)</f>
        <v>0</v>
      </c>
      <c r="Y48" s="17">
        <f>SUMIFS(Fundos[Notificações],Fundos[Descumprimento],Tabela8[[#This Row],[Descumprimento - Regulamento de Emissores - Fundos]],Fundos[Ano],YEAR(Y$47),Fundos[Mês],Y$3)</f>
        <v>0</v>
      </c>
      <c r="Z48" s="17">
        <f>SUMIFS(Fundos[Notificações],Fundos[Descumprimento],Tabela8[[#This Row],[Descumprimento - Regulamento de Emissores - Fundos]],Fundos[Ano],YEAR(Z$47),Fundos[Mês],Z$3)</f>
        <v>0</v>
      </c>
      <c r="AA48" s="17">
        <f>SUMIFS(Fundos[Notificações],Fundos[Descumprimento],Tabela8[[#This Row],[Descumprimento - Regulamento de Emissores - Fundos]],Fundos[Ano],YEAR(AA$47),Fundos[Mês],AA$3)</f>
        <v>0</v>
      </c>
      <c r="AB48" s="17">
        <f>SUMIFS(Fundos[Notificações],Fundos[Descumprimento],Tabela8[[#This Row],[Descumprimento - Regulamento de Emissores - Fundos]],Fundos[Ano],YEAR(AB$47),Fundos[Mês],AB$3)</f>
        <v>0</v>
      </c>
      <c r="AC48" s="17">
        <f>SUMIFS(Fundos[Notificações],Fundos[Descumprimento],Tabela8[[#This Row],[Descumprimento - Regulamento de Emissores - Fundos]],Fundos[Ano],YEAR(AC$47),Fundos[Mês],AC$3)</f>
        <v>0</v>
      </c>
      <c r="AD48" s="17">
        <f>SUMIFS(Fundos[Notificações],Fundos[Descumprimento],Tabela8[[#This Row],[Descumprimento - Regulamento de Emissores - Fundos]],Fundos[Ano],YEAR(AD$47),Fundos[Mês],AD$3)</f>
        <v>0</v>
      </c>
      <c r="AE48" s="17">
        <f>SUMIFS(Fundos[Notificações],Fundos[Descumprimento],Tabela8[[#This Row],[Descumprimento - Regulamento de Emissores - Fundos]],Fundos[Ano],YEAR(AE$47),Fundos[Mês],AE$3)</f>
        <v>0</v>
      </c>
      <c r="AF48" s="17">
        <f>SUMIFS(Fundos[Notificações],Fundos[Descumprimento],Tabela8[[#This Row],[Descumprimento - Regulamento de Emissores - Fundos]],Fundos[Ano],YEAR(AF$47),Fundos[Mês],AF$3)</f>
        <v>0</v>
      </c>
      <c r="AG48" s="17">
        <f>SUMIFS(Fundos[Notificações],Fundos[Descumprimento],Tabela8[[#This Row],[Descumprimento - Regulamento de Emissores - Fundos]],Fundos[Ano],YEAR(AG$47),Fundos[Mês],AG$3)</f>
        <v>0</v>
      </c>
      <c r="AH48" s="17">
        <f>SUMIFS(Fundos[Notificações],Fundos[Descumprimento],Tabela8[[#This Row],[Descumprimento - Regulamento de Emissores - Fundos]],Fundos[Ano],YEAR(AH$47),Fundos[Mês],AH$3)</f>
        <v>0</v>
      </c>
      <c r="AI48" s="17">
        <f>SUMIFS(Fundos[Notificações],Fundos[Descumprimento],Tabela8[[#This Row],[Descumprimento - Regulamento de Emissores - Fundos]],Fundos[Ano],YEAR(AI$47),Fundos[Mês],AI$3)</f>
        <v>0</v>
      </c>
      <c r="AJ48" s="17">
        <f>SUMIFS(Fundos[Notificações],Fundos[Descumprimento],Tabela8[[#This Row],[Descumprimento - Regulamento de Emissores - Fundos]],Fundos[Ano],YEAR(AJ$47),Fundos[Mês],AJ$3)</f>
        <v>0</v>
      </c>
      <c r="AK48" s="17">
        <f>SUMIFS(Fundos[Notificações],Fundos[Descumprimento],Tabela8[[#This Row],[Descumprimento - Regulamento de Emissores - Fundos]],Fundos[Ano],YEAR(AK$47),Fundos[Mês],AK$3)</f>
        <v>0</v>
      </c>
      <c r="AL48" s="17">
        <f>SUMIFS(Fundos[Notificações],Fundos[Descumprimento],Tabela8[[#This Row],[Descumprimento - Regulamento de Emissores - Fundos]],Fundos[Ano],YEAR(AL$47),Fundos[Mês],AL$3)</f>
        <v>0</v>
      </c>
      <c r="AM48" s="17">
        <f>SUMIFS(Fundos[Notificações],Fundos[Descumprimento],Tabela8[[#This Row],[Descumprimento - Regulamento de Emissores - Fundos]],Fundos[Ano],YEAR(AM$47),Fundos[Mês],AM$3)</f>
        <v>0</v>
      </c>
      <c r="AN48" s="17">
        <f>SUMIFS(Fundos[Notificações],Fundos[Descumprimento],Tabela8[[#This Row],[Descumprimento - Regulamento de Emissores - Fundos]],Fundos[Ano],YEAR(AN$47),Fundos[Mês],AN$3)</f>
        <v>0</v>
      </c>
      <c r="AO48" s="17">
        <f>SUMIFS(Fundos[Notificações],Fundos[Descumprimento],Tabela8[[#This Row],[Descumprimento - Regulamento de Emissores - Fundos]],Fundos[Ano],YEAR(AO$47),Fundos[Mês],AO$3)</f>
        <v>1</v>
      </c>
      <c r="AP48" s="17">
        <f>SUMIFS(Fundos[Notificações],Fundos[Descumprimento],Tabela8[[#This Row],[Descumprimento - Regulamento de Emissores - Fundos]],Fundos[Ano],YEAR(AP$47),Fundos[Mês],AP$3)</f>
        <v>1</v>
      </c>
      <c r="AQ48" s="17">
        <f>SUMIFS(Fundos[Notificações],Fundos[Descumprimento],Tabela8[[#This Row],[Descumprimento - Regulamento de Emissores - Fundos]],Fundos[Ano],YEAR(AQ$47),Fundos[Mês],AQ$3)</f>
        <v>0</v>
      </c>
      <c r="AR48" s="17">
        <f>SUMIFS(Fundos[Notificações],Fundos[Descumprimento],Tabela8[[#This Row],[Descumprimento - Regulamento de Emissores - Fundos]],Fundos[Ano],YEAR(AR$47),Fundos[Mês],AR$3)</f>
        <v>0</v>
      </c>
      <c r="AS48" s="17">
        <f>SUMIFS(Fundos[Notificações],Fundos[Descumprimento],Tabela8[[#This Row],[Descumprimento - Regulamento de Emissores - Fundos]],Fundos[Ano],YEAR(AS$47),Fundos[Mês],AS$3)</f>
        <v>0</v>
      </c>
      <c r="AT48" s="17">
        <f>SUMIFS(Fundos[Notificações],Fundos[Descumprimento],Tabela8[[#This Row],[Descumprimento - Regulamento de Emissores - Fundos]],Fundos[Ano],YEAR(AT$47),Fundos[Mês],AT$3)</f>
        <v>0</v>
      </c>
      <c r="AU48" s="17">
        <f>SUMIFS(Fundos[Notificações],Fundos[Descumprimento],Tabela8[[#This Row],[Descumprimento - Regulamento de Emissores - Fundos]],Fundos[Ano],YEAR(AU$47),Fundos[Mês],AU$3)</f>
        <v>0</v>
      </c>
      <c r="AV48" s="17">
        <f>SUMIFS(Fundos[Notificações],Fundos[Descumprimento],Tabela8[[#This Row],[Descumprimento - Regulamento de Emissores - Fundos]],Fundos[Ano],YEAR(AV$47),Fundos[Mês],AV$3)</f>
        <v>0</v>
      </c>
      <c r="AW48" s="17">
        <f>SUMIFS(Fundos[Notificações],Fundos[Descumprimento],Tabela8[[#This Row],[Descumprimento - Regulamento de Emissores - Fundos]],Fundos[Ano],YEAR(AW$47),Fundos[Mês],AW$3)</f>
        <v>0</v>
      </c>
      <c r="AX48" s="17">
        <f>SUMIFS(Fundos[Notificações],Fundos[Descumprimento],Tabela8[[#This Row],[Descumprimento - Regulamento de Emissores - Fundos]],Fundos[Ano],YEAR(AX$47),Fundos[Mês],AX$3)</f>
        <v>0</v>
      </c>
      <c r="AY48" s="17">
        <f>SUMIFS(Fundos[Notificações],Fundos[Descumprimento],Tabela8[[#This Row],[Descumprimento - Regulamento de Emissores - Fundos]],Fundos[Ano],YEAR(AY$47),Fundos[Mês],AY$3)</f>
        <v>0</v>
      </c>
      <c r="AZ48" s="17">
        <f>SUMIFS(Fundos[Notificações],Fundos[Descumprimento],Tabela8[[#This Row],[Descumprimento - Regulamento de Emissores - Fundos]],Fundos[Ano],YEAR(AZ$47),Fundos[Mês],AZ$3)</f>
        <v>0</v>
      </c>
    </row>
    <row r="49" spans="1:52" x14ac:dyDescent="0.25">
      <c r="A49" s="9">
        <f>SUM(Tabela8[[#This Row],[jan-13]:[dez-16]])</f>
        <v>2</v>
      </c>
      <c r="B49" s="36">
        <f t="shared" si="2"/>
        <v>7.246376811594203E-3</v>
      </c>
      <c r="D49" s="10" t="s">
        <v>147</v>
      </c>
      <c r="E49" s="17">
        <f>SUMIFS(Fundos[Notificações],Fundos[Descumprimento],Tabela8[[#This Row],[Descumprimento - Regulamento de Emissores - Fundos]],Fundos[Ano],YEAR(E$47),Fundos[Mês],E$3)</f>
        <v>0</v>
      </c>
      <c r="F49" s="17">
        <f>SUMIFS(Fundos[Notificações],Fundos[Descumprimento],Tabela8[[#This Row],[Descumprimento - Regulamento de Emissores - Fundos]],Fundos[Ano],YEAR(F$47),Fundos[Mês],F$3)</f>
        <v>0</v>
      </c>
      <c r="G49" s="17">
        <f>SUMIFS(Fundos[Notificações],Fundos[Descumprimento],Tabela8[[#This Row],[Descumprimento - Regulamento de Emissores - Fundos]],Fundos[Ano],YEAR(G$47),Fundos[Mês],G$3)</f>
        <v>0</v>
      </c>
      <c r="H49" s="17">
        <f>SUMIFS(Fundos[Notificações],Fundos[Descumprimento],Tabela8[[#This Row],[Descumprimento - Regulamento de Emissores - Fundos]],Fundos[Ano],YEAR(H$47),Fundos[Mês],H$3)</f>
        <v>0</v>
      </c>
      <c r="I49" s="17">
        <f>SUMIFS(Fundos[Notificações],Fundos[Descumprimento],Tabela8[[#This Row],[Descumprimento - Regulamento de Emissores - Fundos]],Fundos[Ano],YEAR(I$47),Fundos[Mês],I$3)</f>
        <v>0</v>
      </c>
      <c r="J49" s="17">
        <f>SUMIFS(Fundos[Notificações],Fundos[Descumprimento],Tabela8[[#This Row],[Descumprimento - Regulamento de Emissores - Fundos]],Fundos[Ano],YEAR(J$47),Fundos[Mês],J$3)</f>
        <v>0</v>
      </c>
      <c r="K49" s="17">
        <f>SUMIFS(Fundos[Notificações],Fundos[Descumprimento],Tabela8[[#This Row],[Descumprimento - Regulamento de Emissores - Fundos]],Fundos[Ano],YEAR(K$47),Fundos[Mês],K$3)</f>
        <v>0</v>
      </c>
      <c r="L49" s="17">
        <f>SUMIFS(Fundos[Notificações],Fundos[Descumprimento],Tabela8[[#This Row],[Descumprimento - Regulamento de Emissores - Fundos]],Fundos[Ano],YEAR(L$47),Fundos[Mês],L$3)</f>
        <v>0</v>
      </c>
      <c r="M49" s="17">
        <f>SUMIFS(Fundos[Notificações],Fundos[Descumprimento],Tabela8[[#This Row],[Descumprimento - Regulamento de Emissores - Fundos]],Fundos[Ano],YEAR(M$47),Fundos[Mês],M$3)</f>
        <v>0</v>
      </c>
      <c r="N49" s="17">
        <f>SUMIFS(Fundos[Notificações],Fundos[Descumprimento],Tabela8[[#This Row],[Descumprimento - Regulamento de Emissores - Fundos]],Fundos[Ano],YEAR(N$47),Fundos[Mês],N$3)</f>
        <v>0</v>
      </c>
      <c r="O49" s="17">
        <f>SUMIFS(Fundos[Notificações],Fundos[Descumprimento],Tabela8[[#This Row],[Descumprimento - Regulamento de Emissores - Fundos]],Fundos[Ano],YEAR(O$47),Fundos[Mês],O$3)</f>
        <v>0</v>
      </c>
      <c r="P49" s="17">
        <f>SUMIFS(Fundos[Notificações],Fundos[Descumprimento],Tabela8[[#This Row],[Descumprimento - Regulamento de Emissores - Fundos]],Fundos[Ano],YEAR(P$47),Fundos[Mês],P$3)</f>
        <v>0</v>
      </c>
      <c r="Q49" s="17">
        <f>SUMIFS(Fundos[Notificações],Fundos[Descumprimento],Tabela8[[#This Row],[Descumprimento - Regulamento de Emissores - Fundos]],Fundos[Ano],YEAR(Q$47),Fundos[Mês],Q$3)</f>
        <v>0</v>
      </c>
      <c r="R49" s="17">
        <f>SUMIFS(Fundos[Notificações],Fundos[Descumprimento],Tabela8[[#This Row],[Descumprimento - Regulamento de Emissores - Fundos]],Fundos[Ano],YEAR(R$47),Fundos[Mês],R$3)</f>
        <v>0</v>
      </c>
      <c r="S49" s="17">
        <f>SUMIFS(Fundos[Notificações],Fundos[Descumprimento],Tabela8[[#This Row],[Descumprimento - Regulamento de Emissores - Fundos]],Fundos[Ano],YEAR(S$47),Fundos[Mês],S$3)</f>
        <v>0</v>
      </c>
      <c r="T49" s="17">
        <f>SUMIFS(Fundos[Notificações],Fundos[Descumprimento],Tabela8[[#This Row],[Descumprimento - Regulamento de Emissores - Fundos]],Fundos[Ano],YEAR(T$47),Fundos[Mês],T$3)</f>
        <v>0</v>
      </c>
      <c r="U49" s="17">
        <f>SUMIFS(Fundos[Notificações],Fundos[Descumprimento],Tabela8[[#This Row],[Descumprimento - Regulamento de Emissores - Fundos]],Fundos[Ano],YEAR(U$47),Fundos[Mês],U$3)</f>
        <v>0</v>
      </c>
      <c r="V49" s="17">
        <f>SUMIFS(Fundos[Notificações],Fundos[Descumprimento],Tabela8[[#This Row],[Descumprimento - Regulamento de Emissores - Fundos]],Fundos[Ano],YEAR(V$47),Fundos[Mês],V$3)</f>
        <v>0</v>
      </c>
      <c r="W49" s="17">
        <f>SUMIFS(Fundos[Notificações],Fundos[Descumprimento],Tabela8[[#This Row],[Descumprimento - Regulamento de Emissores - Fundos]],Fundos[Ano],YEAR(W$47),Fundos[Mês],W$3)</f>
        <v>0</v>
      </c>
      <c r="X49" s="17">
        <f>SUMIFS(Fundos[Notificações],Fundos[Descumprimento],Tabela8[[#This Row],[Descumprimento - Regulamento de Emissores - Fundos]],Fundos[Ano],YEAR(X$47),Fundos[Mês],X$3)</f>
        <v>0</v>
      </c>
      <c r="Y49" s="17">
        <f>SUMIFS(Fundos[Notificações],Fundos[Descumprimento],Tabela8[[#This Row],[Descumprimento - Regulamento de Emissores - Fundos]],Fundos[Ano],YEAR(Y$47),Fundos[Mês],Y$3)</f>
        <v>0</v>
      </c>
      <c r="Z49" s="17">
        <f>SUMIFS(Fundos[Notificações],Fundos[Descumprimento],Tabela8[[#This Row],[Descumprimento - Regulamento de Emissores - Fundos]],Fundos[Ano],YEAR(Z$47),Fundos[Mês],Z$3)</f>
        <v>0</v>
      </c>
      <c r="AA49" s="17">
        <f>SUMIFS(Fundos[Notificações],Fundos[Descumprimento],Tabela8[[#This Row],[Descumprimento - Regulamento de Emissores - Fundos]],Fundos[Ano],YEAR(AA$47),Fundos[Mês],AA$3)</f>
        <v>0</v>
      </c>
      <c r="AB49" s="17">
        <f>SUMIFS(Fundos[Notificações],Fundos[Descumprimento],Tabela8[[#This Row],[Descumprimento - Regulamento de Emissores - Fundos]],Fundos[Ano],YEAR(AB$47),Fundos[Mês],AB$3)</f>
        <v>0</v>
      </c>
      <c r="AC49" s="17">
        <f>SUMIFS(Fundos[Notificações],Fundos[Descumprimento],Tabela8[[#This Row],[Descumprimento - Regulamento de Emissores - Fundos]],Fundos[Ano],YEAR(AC$47),Fundos[Mês],AC$3)</f>
        <v>0</v>
      </c>
      <c r="AD49" s="17">
        <f>SUMIFS(Fundos[Notificações],Fundos[Descumprimento],Tabela8[[#This Row],[Descumprimento - Regulamento de Emissores - Fundos]],Fundos[Ano],YEAR(AD$47),Fundos[Mês],AD$3)</f>
        <v>0</v>
      </c>
      <c r="AE49" s="17">
        <f>SUMIFS(Fundos[Notificações],Fundos[Descumprimento],Tabela8[[#This Row],[Descumprimento - Regulamento de Emissores - Fundos]],Fundos[Ano],YEAR(AE$47),Fundos[Mês],AE$3)</f>
        <v>0</v>
      </c>
      <c r="AF49" s="17">
        <f>SUMIFS(Fundos[Notificações],Fundos[Descumprimento],Tabela8[[#This Row],[Descumprimento - Regulamento de Emissores - Fundos]],Fundos[Ano],YEAR(AF$47),Fundos[Mês],AF$3)</f>
        <v>0</v>
      </c>
      <c r="AG49" s="17">
        <f>SUMIFS(Fundos[Notificações],Fundos[Descumprimento],Tabela8[[#This Row],[Descumprimento - Regulamento de Emissores - Fundos]],Fundos[Ano],YEAR(AG$47),Fundos[Mês],AG$3)</f>
        <v>0</v>
      </c>
      <c r="AH49" s="17">
        <f>SUMIFS(Fundos[Notificações],Fundos[Descumprimento],Tabela8[[#This Row],[Descumprimento - Regulamento de Emissores - Fundos]],Fundos[Ano],YEAR(AH$47),Fundos[Mês],AH$3)</f>
        <v>0</v>
      </c>
      <c r="AI49" s="17">
        <f>SUMIFS(Fundos[Notificações],Fundos[Descumprimento],Tabela8[[#This Row],[Descumprimento - Regulamento de Emissores - Fundos]],Fundos[Ano],YEAR(AI$47),Fundos[Mês],AI$3)</f>
        <v>0</v>
      </c>
      <c r="AJ49" s="17">
        <f>SUMIFS(Fundos[Notificações],Fundos[Descumprimento],Tabela8[[#This Row],[Descumprimento - Regulamento de Emissores - Fundos]],Fundos[Ano],YEAR(AJ$47),Fundos[Mês],AJ$3)</f>
        <v>0</v>
      </c>
      <c r="AK49" s="17">
        <f>SUMIFS(Fundos[Notificações],Fundos[Descumprimento],Tabela8[[#This Row],[Descumprimento - Regulamento de Emissores - Fundos]],Fundos[Ano],YEAR(AK$47),Fundos[Mês],AK$3)</f>
        <v>0</v>
      </c>
      <c r="AL49" s="17">
        <f>SUMIFS(Fundos[Notificações],Fundos[Descumprimento],Tabela8[[#This Row],[Descumprimento - Regulamento de Emissores - Fundos]],Fundos[Ano],YEAR(AL$47),Fundos[Mês],AL$3)</f>
        <v>0</v>
      </c>
      <c r="AM49" s="17">
        <f>SUMIFS(Fundos[Notificações],Fundos[Descumprimento],Tabela8[[#This Row],[Descumprimento - Regulamento de Emissores - Fundos]],Fundos[Ano],YEAR(AM$47),Fundos[Mês],AM$3)</f>
        <v>0</v>
      </c>
      <c r="AN49" s="17">
        <f>SUMIFS(Fundos[Notificações],Fundos[Descumprimento],Tabela8[[#This Row],[Descumprimento - Regulamento de Emissores - Fundos]],Fundos[Ano],YEAR(AN$47),Fundos[Mês],AN$3)</f>
        <v>0</v>
      </c>
      <c r="AO49" s="17">
        <f>SUMIFS(Fundos[Notificações],Fundos[Descumprimento],Tabela8[[#This Row],[Descumprimento - Regulamento de Emissores - Fundos]],Fundos[Ano],YEAR(AO$47),Fundos[Mês],AO$3)</f>
        <v>0</v>
      </c>
      <c r="AP49" s="17">
        <f>SUMIFS(Fundos[Notificações],Fundos[Descumprimento],Tabela8[[#This Row],[Descumprimento - Regulamento de Emissores - Fundos]],Fundos[Ano],YEAR(AP$47),Fundos[Mês],AP$3)</f>
        <v>0</v>
      </c>
      <c r="AQ49" s="17">
        <f>SUMIFS(Fundos[Notificações],Fundos[Descumprimento],Tabela8[[#This Row],[Descumprimento - Regulamento de Emissores - Fundos]],Fundos[Ano],YEAR(AQ$47),Fundos[Mês],AQ$3)</f>
        <v>0</v>
      </c>
      <c r="AR49" s="17">
        <f>SUMIFS(Fundos[Notificações],Fundos[Descumprimento],Tabela8[[#This Row],[Descumprimento - Regulamento de Emissores - Fundos]],Fundos[Ano],YEAR(AR$47),Fundos[Mês],AR$3)</f>
        <v>0</v>
      </c>
      <c r="AS49" s="17">
        <f>SUMIFS(Fundos[Notificações],Fundos[Descumprimento],Tabela8[[#This Row],[Descumprimento - Regulamento de Emissores - Fundos]],Fundos[Ano],YEAR(AS$47),Fundos[Mês],AS$3)</f>
        <v>0</v>
      </c>
      <c r="AT49" s="17">
        <f>SUMIFS(Fundos[Notificações],Fundos[Descumprimento],Tabela8[[#This Row],[Descumprimento - Regulamento de Emissores - Fundos]],Fundos[Ano],YEAR(AT$47),Fundos[Mês],AT$3)</f>
        <v>0</v>
      </c>
      <c r="AU49" s="17">
        <f>SUMIFS(Fundos[Notificações],Fundos[Descumprimento],Tabela8[[#This Row],[Descumprimento - Regulamento de Emissores - Fundos]],Fundos[Ano],YEAR(AU$47),Fundos[Mês],AU$3)</f>
        <v>0</v>
      </c>
      <c r="AV49" s="17">
        <f>SUMIFS(Fundos[Notificações],Fundos[Descumprimento],Tabela8[[#This Row],[Descumprimento - Regulamento de Emissores - Fundos]],Fundos[Ano],YEAR(AV$47),Fundos[Mês],AV$3)</f>
        <v>0</v>
      </c>
      <c r="AW49" s="17">
        <f>SUMIFS(Fundos[Notificações],Fundos[Descumprimento],Tabela8[[#This Row],[Descumprimento - Regulamento de Emissores - Fundos]],Fundos[Ano],YEAR(AW$47),Fundos[Mês],AW$3)</f>
        <v>0</v>
      </c>
      <c r="AX49" s="17">
        <f>SUMIFS(Fundos[Notificações],Fundos[Descumprimento],Tabela8[[#This Row],[Descumprimento - Regulamento de Emissores - Fundos]],Fundos[Ano],YEAR(AX$47),Fundos[Mês],AX$3)</f>
        <v>0</v>
      </c>
      <c r="AY49" s="17">
        <f>SUMIFS(Fundos[Notificações],Fundos[Descumprimento],Tabela8[[#This Row],[Descumprimento - Regulamento de Emissores - Fundos]],Fundos[Ano],YEAR(AY$47),Fundos[Mês],AY$3)</f>
        <v>2</v>
      </c>
      <c r="AZ49" s="17">
        <f>SUMIFS(Fundos[Notificações],Fundos[Descumprimento],Tabela8[[#This Row],[Descumprimento - Regulamento de Emissores - Fundos]],Fundos[Ano],YEAR(AZ$47),Fundos[Mês],AZ$3)</f>
        <v>0</v>
      </c>
    </row>
    <row r="50" spans="1:52" x14ac:dyDescent="0.25">
      <c r="A50" s="9">
        <f>SUM(Tabela8[[#This Row],[jan-13]:[dez-16]])</f>
        <v>1</v>
      </c>
      <c r="B50" s="36">
        <f t="shared" si="2"/>
        <v>3.6231884057971015E-3</v>
      </c>
      <c r="D50" s="10" t="s">
        <v>42</v>
      </c>
      <c r="E50" s="17">
        <f>SUMIFS(Fundos[Notificações],Fundos[Descumprimento],Tabela8[[#This Row],[Descumprimento - Regulamento de Emissores - Fundos]],Fundos[Ano],YEAR(E$47),Fundos[Mês],E$3)</f>
        <v>0</v>
      </c>
      <c r="F50" s="17">
        <f>SUMIFS(Fundos[Notificações],Fundos[Descumprimento],Tabela8[[#This Row],[Descumprimento - Regulamento de Emissores - Fundos]],Fundos[Ano],YEAR(F$47),Fundos[Mês],F$3)</f>
        <v>0</v>
      </c>
      <c r="G50" s="17">
        <f>SUMIFS(Fundos[Notificações],Fundos[Descumprimento],Tabela8[[#This Row],[Descumprimento - Regulamento de Emissores - Fundos]],Fundos[Ano],YEAR(G$47),Fundos[Mês],G$3)</f>
        <v>0</v>
      </c>
      <c r="H50" s="17">
        <f>SUMIFS(Fundos[Notificações],Fundos[Descumprimento],Tabela8[[#This Row],[Descumprimento - Regulamento de Emissores - Fundos]],Fundos[Ano],YEAR(H$47),Fundos[Mês],H$3)</f>
        <v>0</v>
      </c>
      <c r="I50" s="17">
        <f>SUMIFS(Fundos[Notificações],Fundos[Descumprimento],Tabela8[[#This Row],[Descumprimento - Regulamento de Emissores - Fundos]],Fundos[Ano],YEAR(I$47),Fundos[Mês],I$3)</f>
        <v>0</v>
      </c>
      <c r="J50" s="17">
        <f>SUMIFS(Fundos[Notificações],Fundos[Descumprimento],Tabela8[[#This Row],[Descumprimento - Regulamento de Emissores - Fundos]],Fundos[Ano],YEAR(J$47),Fundos[Mês],J$3)</f>
        <v>0</v>
      </c>
      <c r="K50" s="17">
        <f>SUMIFS(Fundos[Notificações],Fundos[Descumprimento],Tabela8[[#This Row],[Descumprimento - Regulamento de Emissores - Fundos]],Fundos[Ano],YEAR(K$47),Fundos[Mês],K$3)</f>
        <v>0</v>
      </c>
      <c r="L50" s="17">
        <f>SUMIFS(Fundos[Notificações],Fundos[Descumprimento],Tabela8[[#This Row],[Descumprimento - Regulamento de Emissores - Fundos]],Fundos[Ano],YEAR(L$47),Fundos[Mês],L$3)</f>
        <v>0</v>
      </c>
      <c r="M50" s="17">
        <f>SUMIFS(Fundos[Notificações],Fundos[Descumprimento],Tabela8[[#This Row],[Descumprimento - Regulamento de Emissores - Fundos]],Fundos[Ano],YEAR(M$47),Fundos[Mês],M$3)</f>
        <v>0</v>
      </c>
      <c r="N50" s="17">
        <f>SUMIFS(Fundos[Notificações],Fundos[Descumprimento],Tabela8[[#This Row],[Descumprimento - Regulamento de Emissores - Fundos]],Fundos[Ano],YEAR(N$47),Fundos[Mês],N$3)</f>
        <v>0</v>
      </c>
      <c r="O50" s="17">
        <f>SUMIFS(Fundos[Notificações],Fundos[Descumprimento],Tabela8[[#This Row],[Descumprimento - Regulamento de Emissores - Fundos]],Fundos[Ano],YEAR(O$47),Fundos[Mês],O$3)</f>
        <v>0</v>
      </c>
      <c r="P50" s="17">
        <f>SUMIFS(Fundos[Notificações],Fundos[Descumprimento],Tabela8[[#This Row],[Descumprimento - Regulamento de Emissores - Fundos]],Fundos[Ano],YEAR(P$47),Fundos[Mês],P$3)</f>
        <v>0</v>
      </c>
      <c r="Q50" s="17">
        <f>SUMIFS(Fundos[Notificações],Fundos[Descumprimento],Tabela8[[#This Row],[Descumprimento - Regulamento de Emissores - Fundos]],Fundos[Ano],YEAR(Q$47),Fundos[Mês],Q$3)</f>
        <v>0</v>
      </c>
      <c r="R50" s="17">
        <f>SUMIFS(Fundos[Notificações],Fundos[Descumprimento],Tabela8[[#This Row],[Descumprimento - Regulamento de Emissores - Fundos]],Fundos[Ano],YEAR(R$47),Fundos[Mês],R$3)</f>
        <v>0</v>
      </c>
      <c r="S50" s="17">
        <f>SUMIFS(Fundos[Notificações],Fundos[Descumprimento],Tabela8[[#This Row],[Descumprimento - Regulamento de Emissores - Fundos]],Fundos[Ano],YEAR(S$47),Fundos[Mês],S$3)</f>
        <v>0</v>
      </c>
      <c r="T50" s="17">
        <f>SUMIFS(Fundos[Notificações],Fundos[Descumprimento],Tabela8[[#This Row],[Descumprimento - Regulamento de Emissores - Fundos]],Fundos[Ano],YEAR(T$47),Fundos[Mês],T$3)</f>
        <v>0</v>
      </c>
      <c r="U50" s="17">
        <f>SUMIFS(Fundos[Notificações],Fundos[Descumprimento],Tabela8[[#This Row],[Descumprimento - Regulamento de Emissores - Fundos]],Fundos[Ano],YEAR(U$47),Fundos[Mês],U$3)</f>
        <v>0</v>
      </c>
      <c r="V50" s="17">
        <f>SUMIFS(Fundos[Notificações],Fundos[Descumprimento],Tabela8[[#This Row],[Descumprimento - Regulamento de Emissores - Fundos]],Fundos[Ano],YEAR(V$47),Fundos[Mês],V$3)</f>
        <v>0</v>
      </c>
      <c r="W50" s="17">
        <f>SUMIFS(Fundos[Notificações],Fundos[Descumprimento],Tabela8[[#This Row],[Descumprimento - Regulamento de Emissores - Fundos]],Fundos[Ano],YEAR(W$47),Fundos[Mês],W$3)</f>
        <v>0</v>
      </c>
      <c r="X50" s="17">
        <f>SUMIFS(Fundos[Notificações],Fundos[Descumprimento],Tabela8[[#This Row],[Descumprimento - Regulamento de Emissores - Fundos]],Fundos[Ano],YEAR(X$47),Fundos[Mês],X$3)</f>
        <v>0</v>
      </c>
      <c r="Y50" s="17">
        <f>SUMIFS(Fundos[Notificações],Fundos[Descumprimento],Tabela8[[#This Row],[Descumprimento - Regulamento de Emissores - Fundos]],Fundos[Ano],YEAR(Y$47),Fundos[Mês],Y$3)</f>
        <v>0</v>
      </c>
      <c r="Z50" s="17">
        <f>SUMIFS(Fundos[Notificações],Fundos[Descumprimento],Tabela8[[#This Row],[Descumprimento - Regulamento de Emissores - Fundos]],Fundos[Ano],YEAR(Z$47),Fundos[Mês],Z$3)</f>
        <v>0</v>
      </c>
      <c r="AA50" s="17">
        <f>SUMIFS(Fundos[Notificações],Fundos[Descumprimento],Tabela8[[#This Row],[Descumprimento - Regulamento de Emissores - Fundos]],Fundos[Ano],YEAR(AA$47),Fundos[Mês],AA$3)</f>
        <v>0</v>
      </c>
      <c r="AB50" s="17">
        <f>SUMIFS(Fundos[Notificações],Fundos[Descumprimento],Tabela8[[#This Row],[Descumprimento - Regulamento de Emissores - Fundos]],Fundos[Ano],YEAR(AB$47),Fundos[Mês],AB$3)</f>
        <v>0</v>
      </c>
      <c r="AC50" s="17">
        <f>SUMIFS(Fundos[Notificações],Fundos[Descumprimento],Tabela8[[#This Row],[Descumprimento - Regulamento de Emissores - Fundos]],Fundos[Ano],YEAR(AC$47),Fundos[Mês],AC$3)</f>
        <v>0</v>
      </c>
      <c r="AD50" s="17">
        <f>SUMIFS(Fundos[Notificações],Fundos[Descumprimento],Tabela8[[#This Row],[Descumprimento - Regulamento de Emissores - Fundos]],Fundos[Ano],YEAR(AD$47),Fundos[Mês],AD$3)</f>
        <v>0</v>
      </c>
      <c r="AE50" s="17">
        <f>SUMIFS(Fundos[Notificações],Fundos[Descumprimento],Tabela8[[#This Row],[Descumprimento - Regulamento de Emissores - Fundos]],Fundos[Ano],YEAR(AE$47),Fundos[Mês],AE$3)</f>
        <v>0</v>
      </c>
      <c r="AF50" s="17">
        <f>SUMIFS(Fundos[Notificações],Fundos[Descumprimento],Tabela8[[#This Row],[Descumprimento - Regulamento de Emissores - Fundos]],Fundos[Ano],YEAR(AF$47),Fundos[Mês],AF$3)</f>
        <v>0</v>
      </c>
      <c r="AG50" s="17">
        <f>SUMIFS(Fundos[Notificações],Fundos[Descumprimento],Tabela8[[#This Row],[Descumprimento - Regulamento de Emissores - Fundos]],Fundos[Ano],YEAR(AG$47),Fundos[Mês],AG$3)</f>
        <v>0</v>
      </c>
      <c r="AH50" s="17">
        <f>SUMIFS(Fundos[Notificações],Fundos[Descumprimento],Tabela8[[#This Row],[Descumprimento - Regulamento de Emissores - Fundos]],Fundos[Ano],YEAR(AH$47),Fundos[Mês],AH$3)</f>
        <v>0</v>
      </c>
      <c r="AI50" s="17">
        <f>SUMIFS(Fundos[Notificações],Fundos[Descumprimento],Tabela8[[#This Row],[Descumprimento - Regulamento de Emissores - Fundos]],Fundos[Ano],YEAR(AI$47),Fundos[Mês],AI$3)</f>
        <v>0</v>
      </c>
      <c r="AJ50" s="17">
        <f>SUMIFS(Fundos[Notificações],Fundos[Descumprimento],Tabela8[[#This Row],[Descumprimento - Regulamento de Emissores - Fundos]],Fundos[Ano],YEAR(AJ$47),Fundos[Mês],AJ$3)</f>
        <v>0</v>
      </c>
      <c r="AK50" s="17">
        <f>SUMIFS(Fundos[Notificações],Fundos[Descumprimento],Tabela8[[#This Row],[Descumprimento - Regulamento de Emissores - Fundos]],Fundos[Ano],YEAR(AK$47),Fundos[Mês],AK$3)</f>
        <v>0</v>
      </c>
      <c r="AL50" s="17">
        <f>SUMIFS(Fundos[Notificações],Fundos[Descumprimento],Tabela8[[#This Row],[Descumprimento - Regulamento de Emissores - Fundos]],Fundos[Ano],YEAR(AL$47),Fundos[Mês],AL$3)</f>
        <v>0</v>
      </c>
      <c r="AM50" s="17">
        <f>SUMIFS(Fundos[Notificações],Fundos[Descumprimento],Tabela8[[#This Row],[Descumprimento - Regulamento de Emissores - Fundos]],Fundos[Ano],YEAR(AM$47),Fundos[Mês],AM$3)</f>
        <v>0</v>
      </c>
      <c r="AN50" s="17">
        <f>SUMIFS(Fundos[Notificações],Fundos[Descumprimento],Tabela8[[#This Row],[Descumprimento - Regulamento de Emissores - Fundos]],Fundos[Ano],YEAR(AN$47),Fundos[Mês],AN$3)</f>
        <v>0</v>
      </c>
      <c r="AO50" s="17">
        <f>SUMIFS(Fundos[Notificações],Fundos[Descumprimento],Tabela8[[#This Row],[Descumprimento - Regulamento de Emissores - Fundos]],Fundos[Ano],YEAR(AO$47),Fundos[Mês],AO$3)</f>
        <v>0</v>
      </c>
      <c r="AP50" s="17">
        <f>SUMIFS(Fundos[Notificações],Fundos[Descumprimento],Tabela8[[#This Row],[Descumprimento - Regulamento de Emissores - Fundos]],Fundos[Ano],YEAR(AP$47),Fundos[Mês],AP$3)</f>
        <v>0</v>
      </c>
      <c r="AQ50" s="17">
        <f>SUMIFS(Fundos[Notificações],Fundos[Descumprimento],Tabela8[[#This Row],[Descumprimento - Regulamento de Emissores - Fundos]],Fundos[Ano],YEAR(AQ$47),Fundos[Mês],AQ$3)</f>
        <v>1</v>
      </c>
      <c r="AR50" s="17">
        <f>SUMIFS(Fundos[Notificações],Fundos[Descumprimento],Tabela8[[#This Row],[Descumprimento - Regulamento de Emissores - Fundos]],Fundos[Ano],YEAR(AR$47),Fundos[Mês],AR$3)</f>
        <v>0</v>
      </c>
      <c r="AS50" s="17">
        <f>SUMIFS(Fundos[Notificações],Fundos[Descumprimento],Tabela8[[#This Row],[Descumprimento - Regulamento de Emissores - Fundos]],Fundos[Ano],YEAR(AS$47),Fundos[Mês],AS$3)</f>
        <v>0</v>
      </c>
      <c r="AT50" s="17">
        <f>SUMIFS(Fundos[Notificações],Fundos[Descumprimento],Tabela8[[#This Row],[Descumprimento - Regulamento de Emissores - Fundos]],Fundos[Ano],YEAR(AT$47),Fundos[Mês],AT$3)</f>
        <v>0</v>
      </c>
      <c r="AU50" s="17">
        <f>SUMIFS(Fundos[Notificações],Fundos[Descumprimento],Tabela8[[#This Row],[Descumprimento - Regulamento de Emissores - Fundos]],Fundos[Ano],YEAR(AU$47),Fundos[Mês],AU$3)</f>
        <v>0</v>
      </c>
      <c r="AV50" s="17">
        <f>SUMIFS(Fundos[Notificações],Fundos[Descumprimento],Tabela8[[#This Row],[Descumprimento - Regulamento de Emissores - Fundos]],Fundos[Ano],YEAR(AV$47),Fundos[Mês],AV$3)</f>
        <v>0</v>
      </c>
      <c r="AW50" s="17">
        <f>SUMIFS(Fundos[Notificações],Fundos[Descumprimento],Tabela8[[#This Row],[Descumprimento - Regulamento de Emissores - Fundos]],Fundos[Ano],YEAR(AW$47),Fundos[Mês],AW$3)</f>
        <v>0</v>
      </c>
      <c r="AX50" s="17">
        <f>SUMIFS(Fundos[Notificações],Fundos[Descumprimento],Tabela8[[#This Row],[Descumprimento - Regulamento de Emissores - Fundos]],Fundos[Ano],YEAR(AX$47),Fundos[Mês],AX$3)</f>
        <v>0</v>
      </c>
      <c r="AY50" s="17">
        <f>SUMIFS(Fundos[Notificações],Fundos[Descumprimento],Tabela8[[#This Row],[Descumprimento - Regulamento de Emissores - Fundos]],Fundos[Ano],YEAR(AY$47),Fundos[Mês],AY$3)</f>
        <v>0</v>
      </c>
      <c r="AZ50" s="17">
        <f>SUMIFS(Fundos[Notificações],Fundos[Descumprimento],Tabela8[[#This Row],[Descumprimento - Regulamento de Emissores - Fundos]],Fundos[Ano],YEAR(AZ$47),Fundos[Mês],AZ$3)</f>
        <v>0</v>
      </c>
    </row>
    <row r="51" spans="1:52" x14ac:dyDescent="0.25">
      <c r="A51" s="9">
        <f>SUM(Tabela8[[#This Row],[jan-13]:[dez-16]])</f>
        <v>45</v>
      </c>
      <c r="B51" s="36">
        <f t="shared" si="2"/>
        <v>0.16304347826086957</v>
      </c>
      <c r="D51" s="10" t="s">
        <v>36</v>
      </c>
      <c r="E51" s="17">
        <f>SUMIFS(Fundos[Notificações],Fundos[Descumprimento],Tabela8[[#This Row],[Descumprimento - Regulamento de Emissores - Fundos]],Fundos[Ano],YEAR(E$47),Fundos[Mês],E$3)</f>
        <v>0</v>
      </c>
      <c r="F51" s="17">
        <f>SUMIFS(Fundos[Notificações],Fundos[Descumprimento],Tabela8[[#This Row],[Descumprimento - Regulamento de Emissores - Fundos]],Fundos[Ano],YEAR(F$47),Fundos[Mês],F$3)</f>
        <v>0</v>
      </c>
      <c r="G51" s="17">
        <f>SUMIFS(Fundos[Notificações],Fundos[Descumprimento],Tabela8[[#This Row],[Descumprimento - Regulamento de Emissores - Fundos]],Fundos[Ano],YEAR(G$47),Fundos[Mês],G$3)</f>
        <v>0</v>
      </c>
      <c r="H51" s="17">
        <f>SUMIFS(Fundos[Notificações],Fundos[Descumprimento],Tabela8[[#This Row],[Descumprimento - Regulamento de Emissores - Fundos]],Fundos[Ano],YEAR(H$47),Fundos[Mês],H$3)</f>
        <v>0</v>
      </c>
      <c r="I51" s="17">
        <f>SUMIFS(Fundos[Notificações],Fundos[Descumprimento],Tabela8[[#This Row],[Descumprimento - Regulamento de Emissores - Fundos]],Fundos[Ano],YEAR(I$47),Fundos[Mês],I$3)</f>
        <v>0</v>
      </c>
      <c r="J51" s="17">
        <f>SUMIFS(Fundos[Notificações],Fundos[Descumprimento],Tabela8[[#This Row],[Descumprimento - Regulamento de Emissores - Fundos]],Fundos[Ano],YEAR(J$47),Fundos[Mês],J$3)</f>
        <v>0</v>
      </c>
      <c r="K51" s="17">
        <f>SUMIFS(Fundos[Notificações],Fundos[Descumprimento],Tabela8[[#This Row],[Descumprimento - Regulamento de Emissores - Fundos]],Fundos[Ano],YEAR(K$47),Fundos[Mês],K$3)</f>
        <v>0</v>
      </c>
      <c r="L51" s="17">
        <f>SUMIFS(Fundos[Notificações],Fundos[Descumprimento],Tabela8[[#This Row],[Descumprimento - Regulamento de Emissores - Fundos]],Fundos[Ano],YEAR(L$47),Fundos[Mês],L$3)</f>
        <v>0</v>
      </c>
      <c r="M51" s="17">
        <f>SUMIFS(Fundos[Notificações],Fundos[Descumprimento],Tabela8[[#This Row],[Descumprimento - Regulamento de Emissores - Fundos]],Fundos[Ano],YEAR(M$47),Fundos[Mês],M$3)</f>
        <v>0</v>
      </c>
      <c r="N51" s="17">
        <f>SUMIFS(Fundos[Notificações],Fundos[Descumprimento],Tabela8[[#This Row],[Descumprimento - Regulamento de Emissores - Fundos]],Fundos[Ano],YEAR(N$47),Fundos[Mês],N$3)</f>
        <v>0</v>
      </c>
      <c r="O51" s="17">
        <f>SUMIFS(Fundos[Notificações],Fundos[Descumprimento],Tabela8[[#This Row],[Descumprimento - Regulamento de Emissores - Fundos]],Fundos[Ano],YEAR(O$47),Fundos[Mês],O$3)</f>
        <v>0</v>
      </c>
      <c r="P51" s="17">
        <f>SUMIFS(Fundos[Notificações],Fundos[Descumprimento],Tabela8[[#This Row],[Descumprimento - Regulamento de Emissores - Fundos]],Fundos[Ano],YEAR(P$47),Fundos[Mês],P$3)</f>
        <v>0</v>
      </c>
      <c r="Q51" s="17">
        <f>SUMIFS(Fundos[Notificações],Fundos[Descumprimento],Tabela8[[#This Row],[Descumprimento - Regulamento de Emissores - Fundos]],Fundos[Ano],YEAR(Q$47),Fundos[Mês],Q$3)</f>
        <v>0</v>
      </c>
      <c r="R51" s="17">
        <f>SUMIFS(Fundos[Notificações],Fundos[Descumprimento],Tabela8[[#This Row],[Descumprimento - Regulamento de Emissores - Fundos]],Fundos[Ano],YEAR(R$47),Fundos[Mês],R$3)</f>
        <v>0</v>
      </c>
      <c r="S51" s="17">
        <f>SUMIFS(Fundos[Notificações],Fundos[Descumprimento],Tabela8[[#This Row],[Descumprimento - Regulamento de Emissores - Fundos]],Fundos[Ano],YEAR(S$47),Fundos[Mês],S$3)</f>
        <v>0</v>
      </c>
      <c r="T51" s="17">
        <f>SUMIFS(Fundos[Notificações],Fundos[Descumprimento],Tabela8[[#This Row],[Descumprimento - Regulamento de Emissores - Fundos]],Fundos[Ano],YEAR(T$47),Fundos[Mês],T$3)</f>
        <v>0</v>
      </c>
      <c r="U51" s="17">
        <f>SUMIFS(Fundos[Notificações],Fundos[Descumprimento],Tabela8[[#This Row],[Descumprimento - Regulamento de Emissores - Fundos]],Fundos[Ano],YEAR(U$47),Fundos[Mês],U$3)</f>
        <v>0</v>
      </c>
      <c r="V51" s="17">
        <f>SUMIFS(Fundos[Notificações],Fundos[Descumprimento],Tabela8[[#This Row],[Descumprimento - Regulamento de Emissores - Fundos]],Fundos[Ano],YEAR(V$47),Fundos[Mês],V$3)</f>
        <v>0</v>
      </c>
      <c r="W51" s="17">
        <f>SUMIFS(Fundos[Notificações],Fundos[Descumprimento],Tabela8[[#This Row],[Descumprimento - Regulamento de Emissores - Fundos]],Fundos[Ano],YEAR(W$47),Fundos[Mês],W$3)</f>
        <v>0</v>
      </c>
      <c r="X51" s="17">
        <f>SUMIFS(Fundos[Notificações],Fundos[Descumprimento],Tabela8[[#This Row],[Descumprimento - Regulamento de Emissores - Fundos]],Fundos[Ano],YEAR(X$47),Fundos[Mês],X$3)</f>
        <v>0</v>
      </c>
      <c r="Y51" s="17">
        <f>SUMIFS(Fundos[Notificações],Fundos[Descumprimento],Tabela8[[#This Row],[Descumprimento - Regulamento de Emissores - Fundos]],Fundos[Ano],YEAR(Y$47),Fundos[Mês],Y$3)</f>
        <v>0</v>
      </c>
      <c r="Z51" s="17">
        <f>SUMIFS(Fundos[Notificações],Fundos[Descumprimento],Tabela8[[#This Row],[Descumprimento - Regulamento de Emissores - Fundos]],Fundos[Ano],YEAR(Z$47),Fundos[Mês],Z$3)</f>
        <v>0</v>
      </c>
      <c r="AA51" s="17">
        <f>SUMIFS(Fundos[Notificações],Fundos[Descumprimento],Tabela8[[#This Row],[Descumprimento - Regulamento de Emissores - Fundos]],Fundos[Ano],YEAR(AA$47),Fundos[Mês],AA$3)</f>
        <v>0</v>
      </c>
      <c r="AB51" s="17">
        <f>SUMIFS(Fundos[Notificações],Fundos[Descumprimento],Tabela8[[#This Row],[Descumprimento - Regulamento de Emissores - Fundos]],Fundos[Ano],YEAR(AB$47),Fundos[Mês],AB$3)</f>
        <v>0</v>
      </c>
      <c r="AC51" s="17">
        <f>SUMIFS(Fundos[Notificações],Fundos[Descumprimento],Tabela8[[#This Row],[Descumprimento - Regulamento de Emissores - Fundos]],Fundos[Ano],YEAR(AC$47),Fundos[Mês],AC$3)</f>
        <v>0</v>
      </c>
      <c r="AD51" s="17">
        <f>SUMIFS(Fundos[Notificações],Fundos[Descumprimento],Tabela8[[#This Row],[Descumprimento - Regulamento de Emissores - Fundos]],Fundos[Ano],YEAR(AD$47),Fundos[Mês],AD$3)</f>
        <v>0</v>
      </c>
      <c r="AE51" s="17">
        <f>SUMIFS(Fundos[Notificações],Fundos[Descumprimento],Tabela8[[#This Row],[Descumprimento - Regulamento de Emissores - Fundos]],Fundos[Ano],YEAR(AE$47),Fundos[Mês],AE$3)</f>
        <v>0</v>
      </c>
      <c r="AF51" s="17">
        <f>SUMIFS(Fundos[Notificações],Fundos[Descumprimento],Tabela8[[#This Row],[Descumprimento - Regulamento de Emissores - Fundos]],Fundos[Ano],YEAR(AF$47),Fundos[Mês],AF$3)</f>
        <v>0</v>
      </c>
      <c r="AG51" s="17">
        <f>SUMIFS(Fundos[Notificações],Fundos[Descumprimento],Tabela8[[#This Row],[Descumprimento - Regulamento de Emissores - Fundos]],Fundos[Ano],YEAR(AG$47),Fundos[Mês],AG$3)</f>
        <v>0</v>
      </c>
      <c r="AH51" s="17">
        <f>SUMIFS(Fundos[Notificações],Fundos[Descumprimento],Tabela8[[#This Row],[Descumprimento - Regulamento de Emissores - Fundos]],Fundos[Ano],YEAR(AH$47),Fundos[Mês],AH$3)</f>
        <v>0</v>
      </c>
      <c r="AI51" s="17">
        <f>SUMIFS(Fundos[Notificações],Fundos[Descumprimento],Tabela8[[#This Row],[Descumprimento - Regulamento de Emissores - Fundos]],Fundos[Ano],YEAR(AI$47),Fundos[Mês],AI$3)</f>
        <v>0</v>
      </c>
      <c r="AJ51" s="17">
        <f>SUMIFS(Fundos[Notificações],Fundos[Descumprimento],Tabela8[[#This Row],[Descumprimento - Regulamento de Emissores - Fundos]],Fundos[Ano],YEAR(AJ$47),Fundos[Mês],AJ$3)</f>
        <v>0</v>
      </c>
      <c r="AK51" s="17">
        <f>SUMIFS(Fundos[Notificações],Fundos[Descumprimento],Tabela8[[#This Row],[Descumprimento - Regulamento de Emissores - Fundos]],Fundos[Ano],YEAR(AK$47),Fundos[Mês],AK$3)</f>
        <v>0</v>
      </c>
      <c r="AL51" s="17">
        <f>SUMIFS(Fundos[Notificações],Fundos[Descumprimento],Tabela8[[#This Row],[Descumprimento - Regulamento de Emissores - Fundos]],Fundos[Ano],YEAR(AL$47),Fundos[Mês],AL$3)</f>
        <v>4</v>
      </c>
      <c r="AM51" s="17">
        <f>SUMIFS(Fundos[Notificações],Fundos[Descumprimento],Tabela8[[#This Row],[Descumprimento - Regulamento de Emissores - Fundos]],Fundos[Ano],YEAR(AM$47),Fundos[Mês],AM$3)</f>
        <v>0</v>
      </c>
      <c r="AN51" s="17">
        <f>SUMIFS(Fundos[Notificações],Fundos[Descumprimento],Tabela8[[#This Row],[Descumprimento - Regulamento de Emissores - Fundos]],Fundos[Ano],YEAR(AN$47),Fundos[Mês],AN$3)</f>
        <v>0</v>
      </c>
      <c r="AO51" s="17">
        <f>SUMIFS(Fundos[Notificações],Fundos[Descumprimento],Tabela8[[#This Row],[Descumprimento - Regulamento de Emissores - Fundos]],Fundos[Ano],YEAR(AO$47),Fundos[Mês],AO$3)</f>
        <v>1</v>
      </c>
      <c r="AP51" s="17">
        <f>SUMIFS(Fundos[Notificações],Fundos[Descumprimento],Tabela8[[#This Row],[Descumprimento - Regulamento de Emissores - Fundos]],Fundos[Ano],YEAR(AP$47),Fundos[Mês],AP$3)</f>
        <v>0</v>
      </c>
      <c r="AQ51" s="17">
        <f>SUMIFS(Fundos[Notificações],Fundos[Descumprimento],Tabela8[[#This Row],[Descumprimento - Regulamento de Emissores - Fundos]],Fundos[Ano],YEAR(AQ$47),Fundos[Mês],AQ$3)</f>
        <v>0</v>
      </c>
      <c r="AR51" s="17">
        <f>SUMIFS(Fundos[Notificações],Fundos[Descumprimento],Tabela8[[#This Row],[Descumprimento - Regulamento de Emissores - Fundos]],Fundos[Ano],YEAR(AR$47),Fundos[Mês],AR$3)</f>
        <v>27</v>
      </c>
      <c r="AS51" s="17">
        <f>SUMIFS(Fundos[Notificações],Fundos[Descumprimento],Tabela8[[#This Row],[Descumprimento - Regulamento de Emissores - Fundos]],Fundos[Ano],YEAR(AS$47),Fundos[Mês],AS$3)</f>
        <v>0</v>
      </c>
      <c r="AT51" s="17">
        <f>SUMIFS(Fundos[Notificações],Fundos[Descumprimento],Tabela8[[#This Row],[Descumprimento - Regulamento de Emissores - Fundos]],Fundos[Ano],YEAR(AT$47),Fundos[Mês],AT$3)</f>
        <v>9</v>
      </c>
      <c r="AU51" s="17">
        <f>SUMIFS(Fundos[Notificações],Fundos[Descumprimento],Tabela8[[#This Row],[Descumprimento - Regulamento de Emissores - Fundos]],Fundos[Ano],YEAR(AU$47),Fundos[Mês],AU$3)</f>
        <v>0</v>
      </c>
      <c r="AV51" s="17">
        <f>SUMIFS(Fundos[Notificações],Fundos[Descumprimento],Tabela8[[#This Row],[Descumprimento - Regulamento de Emissores - Fundos]],Fundos[Ano],YEAR(AV$47),Fundos[Mês],AV$3)</f>
        <v>0</v>
      </c>
      <c r="AW51" s="17">
        <f>SUMIFS(Fundos[Notificações],Fundos[Descumprimento],Tabela8[[#This Row],[Descumprimento - Regulamento de Emissores - Fundos]],Fundos[Ano],YEAR(AW$47),Fundos[Mês],AW$3)</f>
        <v>0</v>
      </c>
      <c r="AX51" s="17">
        <f>SUMIFS(Fundos[Notificações],Fundos[Descumprimento],Tabela8[[#This Row],[Descumprimento - Regulamento de Emissores - Fundos]],Fundos[Ano],YEAR(AX$47),Fundos[Mês],AX$3)</f>
        <v>4</v>
      </c>
      <c r="AY51" s="17">
        <f>SUMIFS(Fundos[Notificações],Fundos[Descumprimento],Tabela8[[#This Row],[Descumprimento - Regulamento de Emissores - Fundos]],Fundos[Ano],YEAR(AY$47),Fundos[Mês],AY$3)</f>
        <v>0</v>
      </c>
      <c r="AZ51" s="17">
        <f>SUMIFS(Fundos[Notificações],Fundos[Descumprimento],Tabela8[[#This Row],[Descumprimento - Regulamento de Emissores - Fundos]],Fundos[Ano],YEAR(AZ$47),Fundos[Mês],AZ$3)</f>
        <v>0</v>
      </c>
    </row>
    <row r="52" spans="1:52" x14ac:dyDescent="0.25">
      <c r="A52" s="9">
        <f>SUM(Tabela8[[#This Row],[jan-13]:[dez-16]])</f>
        <v>37</v>
      </c>
      <c r="B52" s="36">
        <f t="shared" si="2"/>
        <v>0.13405797101449277</v>
      </c>
      <c r="D52" s="10" t="s">
        <v>29</v>
      </c>
      <c r="E52" s="17">
        <f>SUMIFS(Fundos[Notificações],Fundos[Descumprimento],Tabela8[[#This Row],[Descumprimento - Regulamento de Emissores - Fundos]],Fundos[Ano],YEAR(E$47),Fundos[Mês],E$3)</f>
        <v>0</v>
      </c>
      <c r="F52" s="17">
        <f>SUMIFS(Fundos[Notificações],Fundos[Descumprimento],Tabela8[[#This Row],[Descumprimento - Regulamento de Emissores - Fundos]],Fundos[Ano],YEAR(F$47),Fundos[Mês],F$3)</f>
        <v>0</v>
      </c>
      <c r="G52" s="17">
        <f>SUMIFS(Fundos[Notificações],Fundos[Descumprimento],Tabela8[[#This Row],[Descumprimento - Regulamento de Emissores - Fundos]],Fundos[Ano],YEAR(G$47),Fundos[Mês],G$3)</f>
        <v>0</v>
      </c>
      <c r="H52" s="17">
        <f>SUMIFS(Fundos[Notificações],Fundos[Descumprimento],Tabela8[[#This Row],[Descumprimento - Regulamento de Emissores - Fundos]],Fundos[Ano],YEAR(H$47),Fundos[Mês],H$3)</f>
        <v>0</v>
      </c>
      <c r="I52" s="17">
        <f>SUMIFS(Fundos[Notificações],Fundos[Descumprimento],Tabela8[[#This Row],[Descumprimento - Regulamento de Emissores - Fundos]],Fundos[Ano],YEAR(I$47),Fundos[Mês],I$3)</f>
        <v>0</v>
      </c>
      <c r="J52" s="17">
        <f>SUMIFS(Fundos[Notificações],Fundos[Descumprimento],Tabela8[[#This Row],[Descumprimento - Regulamento de Emissores - Fundos]],Fundos[Ano],YEAR(J$47),Fundos[Mês],J$3)</f>
        <v>0</v>
      </c>
      <c r="K52" s="17">
        <f>SUMIFS(Fundos[Notificações],Fundos[Descumprimento],Tabela8[[#This Row],[Descumprimento - Regulamento de Emissores - Fundos]],Fundos[Ano],YEAR(K$47),Fundos[Mês],K$3)</f>
        <v>0</v>
      </c>
      <c r="L52" s="17">
        <f>SUMIFS(Fundos[Notificações],Fundos[Descumprimento],Tabela8[[#This Row],[Descumprimento - Regulamento de Emissores - Fundos]],Fundos[Ano],YEAR(L$47),Fundos[Mês],L$3)</f>
        <v>0</v>
      </c>
      <c r="M52" s="17">
        <f>SUMIFS(Fundos[Notificações],Fundos[Descumprimento],Tabela8[[#This Row],[Descumprimento - Regulamento de Emissores - Fundos]],Fundos[Ano],YEAR(M$47),Fundos[Mês],M$3)</f>
        <v>0</v>
      </c>
      <c r="N52" s="17">
        <f>SUMIFS(Fundos[Notificações],Fundos[Descumprimento],Tabela8[[#This Row],[Descumprimento - Regulamento de Emissores - Fundos]],Fundos[Ano],YEAR(N$47),Fundos[Mês],N$3)</f>
        <v>0</v>
      </c>
      <c r="O52" s="17">
        <f>SUMIFS(Fundos[Notificações],Fundos[Descumprimento],Tabela8[[#This Row],[Descumprimento - Regulamento de Emissores - Fundos]],Fundos[Ano],YEAR(O$47),Fundos[Mês],O$3)</f>
        <v>0</v>
      </c>
      <c r="P52" s="17">
        <f>SUMIFS(Fundos[Notificações],Fundos[Descumprimento],Tabela8[[#This Row],[Descumprimento - Regulamento de Emissores - Fundos]],Fundos[Ano],YEAR(P$47),Fundos[Mês],P$3)</f>
        <v>0</v>
      </c>
      <c r="Q52" s="17">
        <f>SUMIFS(Fundos[Notificações],Fundos[Descumprimento],Tabela8[[#This Row],[Descumprimento - Regulamento de Emissores - Fundos]],Fundos[Ano],YEAR(Q$47),Fundos[Mês],Q$3)</f>
        <v>0</v>
      </c>
      <c r="R52" s="17">
        <f>SUMIFS(Fundos[Notificações],Fundos[Descumprimento],Tabela8[[#This Row],[Descumprimento - Regulamento de Emissores - Fundos]],Fundos[Ano],YEAR(R$47),Fundos[Mês],R$3)</f>
        <v>0</v>
      </c>
      <c r="S52" s="17">
        <f>SUMIFS(Fundos[Notificações],Fundos[Descumprimento],Tabela8[[#This Row],[Descumprimento - Regulamento de Emissores - Fundos]],Fundos[Ano],YEAR(S$47),Fundos[Mês],S$3)</f>
        <v>0</v>
      </c>
      <c r="T52" s="17">
        <f>SUMIFS(Fundos[Notificações],Fundos[Descumprimento],Tabela8[[#This Row],[Descumprimento - Regulamento de Emissores - Fundos]],Fundos[Ano],YEAR(T$47),Fundos[Mês],T$3)</f>
        <v>0</v>
      </c>
      <c r="U52" s="17">
        <f>SUMIFS(Fundos[Notificações],Fundos[Descumprimento],Tabela8[[#This Row],[Descumprimento - Regulamento de Emissores - Fundos]],Fundos[Ano],YEAR(U$47),Fundos[Mês],U$3)</f>
        <v>0</v>
      </c>
      <c r="V52" s="17">
        <f>SUMIFS(Fundos[Notificações],Fundos[Descumprimento],Tabela8[[#This Row],[Descumprimento - Regulamento de Emissores - Fundos]],Fundos[Ano],YEAR(V$47),Fundos[Mês],V$3)</f>
        <v>0</v>
      </c>
      <c r="W52" s="17">
        <f>SUMIFS(Fundos[Notificações],Fundos[Descumprimento],Tabela8[[#This Row],[Descumprimento - Regulamento de Emissores - Fundos]],Fundos[Ano],YEAR(W$47),Fundos[Mês],W$3)</f>
        <v>0</v>
      </c>
      <c r="X52" s="17">
        <f>SUMIFS(Fundos[Notificações],Fundos[Descumprimento],Tabela8[[#This Row],[Descumprimento - Regulamento de Emissores - Fundos]],Fundos[Ano],YEAR(X$47),Fundos[Mês],X$3)</f>
        <v>0</v>
      </c>
      <c r="Y52" s="17">
        <f>SUMIFS(Fundos[Notificações],Fundos[Descumprimento],Tabela8[[#This Row],[Descumprimento - Regulamento de Emissores - Fundos]],Fundos[Ano],YEAR(Y$47),Fundos[Mês],Y$3)</f>
        <v>0</v>
      </c>
      <c r="Z52" s="17">
        <f>SUMIFS(Fundos[Notificações],Fundos[Descumprimento],Tabela8[[#This Row],[Descumprimento - Regulamento de Emissores - Fundos]],Fundos[Ano],YEAR(Z$47),Fundos[Mês],Z$3)</f>
        <v>0</v>
      </c>
      <c r="AA52" s="17">
        <f>SUMIFS(Fundos[Notificações],Fundos[Descumprimento],Tabela8[[#This Row],[Descumprimento - Regulamento de Emissores - Fundos]],Fundos[Ano],YEAR(AA$47),Fundos[Mês],AA$3)</f>
        <v>0</v>
      </c>
      <c r="AB52" s="17">
        <f>SUMIFS(Fundos[Notificações],Fundos[Descumprimento],Tabela8[[#This Row],[Descumprimento - Regulamento de Emissores - Fundos]],Fundos[Ano],YEAR(AB$47),Fundos[Mês],AB$3)</f>
        <v>0</v>
      </c>
      <c r="AC52" s="17">
        <f>SUMIFS(Fundos[Notificações],Fundos[Descumprimento],Tabela8[[#This Row],[Descumprimento - Regulamento de Emissores - Fundos]],Fundos[Ano],YEAR(AC$47),Fundos[Mês],AC$3)</f>
        <v>0</v>
      </c>
      <c r="AD52" s="17">
        <f>SUMIFS(Fundos[Notificações],Fundos[Descumprimento],Tabela8[[#This Row],[Descumprimento - Regulamento de Emissores - Fundos]],Fundos[Ano],YEAR(AD$47),Fundos[Mês],AD$3)</f>
        <v>0</v>
      </c>
      <c r="AE52" s="17">
        <f>SUMIFS(Fundos[Notificações],Fundos[Descumprimento],Tabela8[[#This Row],[Descumprimento - Regulamento de Emissores - Fundos]],Fundos[Ano],YEAR(AE$47),Fundos[Mês],AE$3)</f>
        <v>0</v>
      </c>
      <c r="AF52" s="17">
        <f>SUMIFS(Fundos[Notificações],Fundos[Descumprimento],Tabela8[[#This Row],[Descumprimento - Regulamento de Emissores - Fundos]],Fundos[Ano],YEAR(AF$47),Fundos[Mês],AF$3)</f>
        <v>0</v>
      </c>
      <c r="AG52" s="17">
        <f>SUMIFS(Fundos[Notificações],Fundos[Descumprimento],Tabela8[[#This Row],[Descumprimento - Regulamento de Emissores - Fundos]],Fundos[Ano],YEAR(AG$47),Fundos[Mês],AG$3)</f>
        <v>0</v>
      </c>
      <c r="AH52" s="17">
        <f>SUMIFS(Fundos[Notificações],Fundos[Descumprimento],Tabela8[[#This Row],[Descumprimento - Regulamento de Emissores - Fundos]],Fundos[Ano],YEAR(AH$47),Fundos[Mês],AH$3)</f>
        <v>0</v>
      </c>
      <c r="AI52" s="17">
        <f>SUMIFS(Fundos[Notificações],Fundos[Descumprimento],Tabela8[[#This Row],[Descumprimento - Regulamento de Emissores - Fundos]],Fundos[Ano],YEAR(AI$47),Fundos[Mês],AI$3)</f>
        <v>0</v>
      </c>
      <c r="AJ52" s="17">
        <f>SUMIFS(Fundos[Notificações],Fundos[Descumprimento],Tabela8[[#This Row],[Descumprimento - Regulamento de Emissores - Fundos]],Fundos[Ano],YEAR(AJ$47),Fundos[Mês],AJ$3)</f>
        <v>0</v>
      </c>
      <c r="AK52" s="17">
        <f>SUMIFS(Fundos[Notificações],Fundos[Descumprimento],Tabela8[[#This Row],[Descumprimento - Regulamento de Emissores - Fundos]],Fundos[Ano],YEAR(AK$47),Fundos[Mês],AK$3)</f>
        <v>37</v>
      </c>
      <c r="AL52" s="17">
        <f>SUMIFS(Fundos[Notificações],Fundos[Descumprimento],Tabela8[[#This Row],[Descumprimento - Regulamento de Emissores - Fundos]],Fundos[Ano],YEAR(AL$47),Fundos[Mês],AL$3)</f>
        <v>0</v>
      </c>
      <c r="AM52" s="17">
        <f>SUMIFS(Fundos[Notificações],Fundos[Descumprimento],Tabela8[[#This Row],[Descumprimento - Regulamento de Emissores - Fundos]],Fundos[Ano],YEAR(AM$47),Fundos[Mês],AM$3)</f>
        <v>0</v>
      </c>
      <c r="AN52" s="17">
        <f>SUMIFS(Fundos[Notificações],Fundos[Descumprimento],Tabela8[[#This Row],[Descumprimento - Regulamento de Emissores - Fundos]],Fundos[Ano],YEAR(AN$47),Fundos[Mês],AN$3)</f>
        <v>0</v>
      </c>
      <c r="AO52" s="17">
        <f>SUMIFS(Fundos[Notificações],Fundos[Descumprimento],Tabela8[[#This Row],[Descumprimento - Regulamento de Emissores - Fundos]],Fundos[Ano],YEAR(AO$47),Fundos[Mês],AO$3)</f>
        <v>0</v>
      </c>
      <c r="AP52" s="17">
        <f>SUMIFS(Fundos[Notificações],Fundos[Descumprimento],Tabela8[[#This Row],[Descumprimento - Regulamento de Emissores - Fundos]],Fundos[Ano],YEAR(AP$47),Fundos[Mês],AP$3)</f>
        <v>0</v>
      </c>
      <c r="AQ52" s="17">
        <f>SUMIFS(Fundos[Notificações],Fundos[Descumprimento],Tabela8[[#This Row],[Descumprimento - Regulamento de Emissores - Fundos]],Fundos[Ano],YEAR(AQ$47),Fundos[Mês],AQ$3)</f>
        <v>0</v>
      </c>
      <c r="AR52" s="17">
        <f>SUMIFS(Fundos[Notificações],Fundos[Descumprimento],Tabela8[[#This Row],[Descumprimento - Regulamento de Emissores - Fundos]],Fundos[Ano],YEAR(AR$47),Fundos[Mês],AR$3)</f>
        <v>0</v>
      </c>
      <c r="AS52" s="17">
        <f>SUMIFS(Fundos[Notificações],Fundos[Descumprimento],Tabela8[[#This Row],[Descumprimento - Regulamento de Emissores - Fundos]],Fundos[Ano],YEAR(AS$47),Fundos[Mês],AS$3)</f>
        <v>0</v>
      </c>
      <c r="AT52" s="17">
        <f>SUMIFS(Fundos[Notificações],Fundos[Descumprimento],Tabela8[[#This Row],[Descumprimento - Regulamento de Emissores - Fundos]],Fundos[Ano],YEAR(AT$47),Fundos[Mês],AT$3)</f>
        <v>0</v>
      </c>
      <c r="AU52" s="17">
        <f>SUMIFS(Fundos[Notificações],Fundos[Descumprimento],Tabela8[[#This Row],[Descumprimento - Regulamento de Emissores - Fundos]],Fundos[Ano],YEAR(AU$47),Fundos[Mês],AU$3)</f>
        <v>0</v>
      </c>
      <c r="AV52" s="17">
        <f>SUMIFS(Fundos[Notificações],Fundos[Descumprimento],Tabela8[[#This Row],[Descumprimento - Regulamento de Emissores - Fundos]],Fundos[Ano],YEAR(AV$47),Fundos[Mês],AV$3)</f>
        <v>0</v>
      </c>
      <c r="AW52" s="17">
        <f>SUMIFS(Fundos[Notificações],Fundos[Descumprimento],Tabela8[[#This Row],[Descumprimento - Regulamento de Emissores - Fundos]],Fundos[Ano],YEAR(AW$47),Fundos[Mês],AW$3)</f>
        <v>0</v>
      </c>
      <c r="AX52" s="17">
        <f>SUMIFS(Fundos[Notificações],Fundos[Descumprimento],Tabela8[[#This Row],[Descumprimento - Regulamento de Emissores - Fundos]],Fundos[Ano],YEAR(AX$47),Fundos[Mês],AX$3)</f>
        <v>0</v>
      </c>
      <c r="AY52" s="17">
        <f>SUMIFS(Fundos[Notificações],Fundos[Descumprimento],Tabela8[[#This Row],[Descumprimento - Regulamento de Emissores - Fundos]],Fundos[Ano],YEAR(AY$47),Fundos[Mês],AY$3)</f>
        <v>0</v>
      </c>
      <c r="AZ52" s="17">
        <f>SUMIFS(Fundos[Notificações],Fundos[Descumprimento],Tabela8[[#This Row],[Descumprimento - Regulamento de Emissores - Fundos]],Fundos[Ano],YEAR(AZ$47),Fundos[Mês],AZ$3)</f>
        <v>0</v>
      </c>
    </row>
    <row r="53" spans="1:52" x14ac:dyDescent="0.25">
      <c r="A53" s="9">
        <f>SUM(Tabela8[[#This Row],[jan-13]:[dez-16]])</f>
        <v>12</v>
      </c>
      <c r="B53" s="36">
        <f t="shared" si="2"/>
        <v>4.3478260869565216E-2</v>
      </c>
      <c r="D53" s="10" t="s">
        <v>45</v>
      </c>
      <c r="E53" s="17">
        <f>SUMIFS(Fundos[Notificações],Fundos[Descumprimento],Tabela8[[#This Row],[Descumprimento - Regulamento de Emissores - Fundos]],Fundos[Ano],YEAR(E$47),Fundos[Mês],E$3)</f>
        <v>0</v>
      </c>
      <c r="F53" s="17">
        <f>SUMIFS(Fundos[Notificações],Fundos[Descumprimento],Tabela8[[#This Row],[Descumprimento - Regulamento de Emissores - Fundos]],Fundos[Ano],YEAR(F$47),Fundos[Mês],F$3)</f>
        <v>0</v>
      </c>
      <c r="G53" s="17">
        <f>SUMIFS(Fundos[Notificações],Fundos[Descumprimento],Tabela8[[#This Row],[Descumprimento - Regulamento de Emissores - Fundos]],Fundos[Ano],YEAR(G$47),Fundos[Mês],G$3)</f>
        <v>0</v>
      </c>
      <c r="H53" s="17">
        <f>SUMIFS(Fundos[Notificações],Fundos[Descumprimento],Tabela8[[#This Row],[Descumprimento - Regulamento de Emissores - Fundos]],Fundos[Ano],YEAR(H$47),Fundos[Mês],H$3)</f>
        <v>0</v>
      </c>
      <c r="I53" s="17">
        <f>SUMIFS(Fundos[Notificações],Fundos[Descumprimento],Tabela8[[#This Row],[Descumprimento - Regulamento de Emissores - Fundos]],Fundos[Ano],YEAR(I$47),Fundos[Mês],I$3)</f>
        <v>0</v>
      </c>
      <c r="J53" s="17">
        <f>SUMIFS(Fundos[Notificações],Fundos[Descumprimento],Tabela8[[#This Row],[Descumprimento - Regulamento de Emissores - Fundos]],Fundos[Ano],YEAR(J$47),Fundos[Mês],J$3)</f>
        <v>0</v>
      </c>
      <c r="K53" s="17">
        <f>SUMIFS(Fundos[Notificações],Fundos[Descumprimento],Tabela8[[#This Row],[Descumprimento - Regulamento de Emissores - Fundos]],Fundos[Ano],YEAR(K$47),Fundos[Mês],K$3)</f>
        <v>0</v>
      </c>
      <c r="L53" s="17">
        <f>SUMIFS(Fundos[Notificações],Fundos[Descumprimento],Tabela8[[#This Row],[Descumprimento - Regulamento de Emissores - Fundos]],Fundos[Ano],YEAR(L$47),Fundos[Mês],L$3)</f>
        <v>0</v>
      </c>
      <c r="M53" s="17">
        <f>SUMIFS(Fundos[Notificações],Fundos[Descumprimento],Tabela8[[#This Row],[Descumprimento - Regulamento de Emissores - Fundos]],Fundos[Ano],YEAR(M$47),Fundos[Mês],M$3)</f>
        <v>0</v>
      </c>
      <c r="N53" s="17">
        <f>SUMIFS(Fundos[Notificações],Fundos[Descumprimento],Tabela8[[#This Row],[Descumprimento - Regulamento de Emissores - Fundos]],Fundos[Ano],YEAR(N$47),Fundos[Mês],N$3)</f>
        <v>0</v>
      </c>
      <c r="O53" s="17">
        <f>SUMIFS(Fundos[Notificações],Fundos[Descumprimento],Tabela8[[#This Row],[Descumprimento - Regulamento de Emissores - Fundos]],Fundos[Ano],YEAR(O$47),Fundos[Mês],O$3)</f>
        <v>0</v>
      </c>
      <c r="P53" s="17">
        <f>SUMIFS(Fundos[Notificações],Fundos[Descumprimento],Tabela8[[#This Row],[Descumprimento - Regulamento de Emissores - Fundos]],Fundos[Ano],YEAR(P$47),Fundos[Mês],P$3)</f>
        <v>0</v>
      </c>
      <c r="Q53" s="17">
        <f>SUMIFS(Fundos[Notificações],Fundos[Descumprimento],Tabela8[[#This Row],[Descumprimento - Regulamento de Emissores - Fundos]],Fundos[Ano],YEAR(Q$47),Fundos[Mês],Q$3)</f>
        <v>0</v>
      </c>
      <c r="R53" s="17">
        <f>SUMIFS(Fundos[Notificações],Fundos[Descumprimento],Tabela8[[#This Row],[Descumprimento - Regulamento de Emissores - Fundos]],Fundos[Ano],YEAR(R$47),Fundos[Mês],R$3)</f>
        <v>0</v>
      </c>
      <c r="S53" s="17">
        <f>SUMIFS(Fundos[Notificações],Fundos[Descumprimento],Tabela8[[#This Row],[Descumprimento - Regulamento de Emissores - Fundos]],Fundos[Ano],YEAR(S$47),Fundos[Mês],S$3)</f>
        <v>0</v>
      </c>
      <c r="T53" s="17">
        <f>SUMIFS(Fundos[Notificações],Fundos[Descumprimento],Tabela8[[#This Row],[Descumprimento - Regulamento de Emissores - Fundos]],Fundos[Ano],YEAR(T$47),Fundos[Mês],T$3)</f>
        <v>0</v>
      </c>
      <c r="U53" s="17">
        <f>SUMIFS(Fundos[Notificações],Fundos[Descumprimento],Tabela8[[#This Row],[Descumprimento - Regulamento de Emissores - Fundos]],Fundos[Ano],YEAR(U$47),Fundos[Mês],U$3)</f>
        <v>0</v>
      </c>
      <c r="V53" s="17">
        <f>SUMIFS(Fundos[Notificações],Fundos[Descumprimento],Tabela8[[#This Row],[Descumprimento - Regulamento de Emissores - Fundos]],Fundos[Ano],YEAR(V$47),Fundos[Mês],V$3)</f>
        <v>0</v>
      </c>
      <c r="W53" s="17">
        <f>SUMIFS(Fundos[Notificações],Fundos[Descumprimento],Tabela8[[#This Row],[Descumprimento - Regulamento de Emissores - Fundos]],Fundos[Ano],YEAR(W$47),Fundos[Mês],W$3)</f>
        <v>0</v>
      </c>
      <c r="X53" s="17">
        <f>SUMIFS(Fundos[Notificações],Fundos[Descumprimento],Tabela8[[#This Row],[Descumprimento - Regulamento de Emissores - Fundos]],Fundos[Ano],YEAR(X$47),Fundos[Mês],X$3)</f>
        <v>0</v>
      </c>
      <c r="Y53" s="17">
        <f>SUMIFS(Fundos[Notificações],Fundos[Descumprimento],Tabela8[[#This Row],[Descumprimento - Regulamento de Emissores - Fundos]],Fundos[Ano],YEAR(Y$47),Fundos[Mês],Y$3)</f>
        <v>0</v>
      </c>
      <c r="Z53" s="17">
        <f>SUMIFS(Fundos[Notificações],Fundos[Descumprimento],Tabela8[[#This Row],[Descumprimento - Regulamento de Emissores - Fundos]],Fundos[Ano],YEAR(Z$47),Fundos[Mês],Z$3)</f>
        <v>0</v>
      </c>
      <c r="AA53" s="17">
        <f>SUMIFS(Fundos[Notificações],Fundos[Descumprimento],Tabela8[[#This Row],[Descumprimento - Regulamento de Emissores - Fundos]],Fundos[Ano],YEAR(AA$47),Fundos[Mês],AA$3)</f>
        <v>0</v>
      </c>
      <c r="AB53" s="17">
        <f>SUMIFS(Fundos[Notificações],Fundos[Descumprimento],Tabela8[[#This Row],[Descumprimento - Regulamento de Emissores - Fundos]],Fundos[Ano],YEAR(AB$47),Fundos[Mês],AB$3)</f>
        <v>0</v>
      </c>
      <c r="AC53" s="17">
        <f>SUMIFS(Fundos[Notificações],Fundos[Descumprimento],Tabela8[[#This Row],[Descumprimento - Regulamento de Emissores - Fundos]],Fundos[Ano],YEAR(AC$47),Fundos[Mês],AC$3)</f>
        <v>0</v>
      </c>
      <c r="AD53" s="17">
        <f>SUMIFS(Fundos[Notificações],Fundos[Descumprimento],Tabela8[[#This Row],[Descumprimento - Regulamento de Emissores - Fundos]],Fundos[Ano],YEAR(AD$47),Fundos[Mês],AD$3)</f>
        <v>0</v>
      </c>
      <c r="AE53" s="17">
        <f>SUMIFS(Fundos[Notificações],Fundos[Descumprimento],Tabela8[[#This Row],[Descumprimento - Regulamento de Emissores - Fundos]],Fundos[Ano],YEAR(AE$47),Fundos[Mês],AE$3)</f>
        <v>0</v>
      </c>
      <c r="AF53" s="17">
        <f>SUMIFS(Fundos[Notificações],Fundos[Descumprimento],Tabela8[[#This Row],[Descumprimento - Regulamento de Emissores - Fundos]],Fundos[Ano],YEAR(AF$47),Fundos[Mês],AF$3)</f>
        <v>0</v>
      </c>
      <c r="AG53" s="17">
        <f>SUMIFS(Fundos[Notificações],Fundos[Descumprimento],Tabela8[[#This Row],[Descumprimento - Regulamento de Emissores - Fundos]],Fundos[Ano],YEAR(AG$47),Fundos[Mês],AG$3)</f>
        <v>0</v>
      </c>
      <c r="AH53" s="17">
        <f>SUMIFS(Fundos[Notificações],Fundos[Descumprimento],Tabela8[[#This Row],[Descumprimento - Regulamento de Emissores - Fundos]],Fundos[Ano],YEAR(AH$47),Fundos[Mês],AH$3)</f>
        <v>0</v>
      </c>
      <c r="AI53" s="17">
        <f>SUMIFS(Fundos[Notificações],Fundos[Descumprimento],Tabela8[[#This Row],[Descumprimento - Regulamento de Emissores - Fundos]],Fundos[Ano],YEAR(AI$47),Fundos[Mês],AI$3)</f>
        <v>0</v>
      </c>
      <c r="AJ53" s="17">
        <f>SUMIFS(Fundos[Notificações],Fundos[Descumprimento],Tabela8[[#This Row],[Descumprimento - Regulamento de Emissores - Fundos]],Fundos[Ano],YEAR(AJ$47),Fundos[Mês],AJ$3)</f>
        <v>0</v>
      </c>
      <c r="AK53" s="17">
        <f>SUMIFS(Fundos[Notificações],Fundos[Descumprimento],Tabela8[[#This Row],[Descumprimento - Regulamento de Emissores - Fundos]],Fundos[Ano],YEAR(AK$47),Fundos[Mês],AK$3)</f>
        <v>0</v>
      </c>
      <c r="AL53" s="17">
        <f>SUMIFS(Fundos[Notificações],Fundos[Descumprimento],Tabela8[[#This Row],[Descumprimento - Regulamento de Emissores - Fundos]],Fundos[Ano],YEAR(AL$47),Fundos[Mês],AL$3)</f>
        <v>0</v>
      </c>
      <c r="AM53" s="17">
        <f>SUMIFS(Fundos[Notificações],Fundos[Descumprimento],Tabela8[[#This Row],[Descumprimento - Regulamento de Emissores - Fundos]],Fundos[Ano],YEAR(AM$47),Fundos[Mês],AM$3)</f>
        <v>0</v>
      </c>
      <c r="AN53" s="17">
        <f>SUMIFS(Fundos[Notificações],Fundos[Descumprimento],Tabela8[[#This Row],[Descumprimento - Regulamento de Emissores - Fundos]],Fundos[Ano],YEAR(AN$47),Fundos[Mês],AN$3)</f>
        <v>0</v>
      </c>
      <c r="AO53" s="17">
        <f>SUMIFS(Fundos[Notificações],Fundos[Descumprimento],Tabela8[[#This Row],[Descumprimento - Regulamento de Emissores - Fundos]],Fundos[Ano],YEAR(AO$47),Fundos[Mês],AO$3)</f>
        <v>0</v>
      </c>
      <c r="AP53" s="17">
        <f>SUMIFS(Fundos[Notificações],Fundos[Descumprimento],Tabela8[[#This Row],[Descumprimento - Regulamento de Emissores - Fundos]],Fundos[Ano],YEAR(AP$47),Fundos[Mês],AP$3)</f>
        <v>0</v>
      </c>
      <c r="AQ53" s="17">
        <f>SUMIFS(Fundos[Notificações],Fundos[Descumprimento],Tabela8[[#This Row],[Descumprimento - Regulamento de Emissores - Fundos]],Fundos[Ano],YEAR(AQ$47),Fundos[Mês],AQ$3)</f>
        <v>0</v>
      </c>
      <c r="AR53" s="17">
        <f>SUMIFS(Fundos[Notificações],Fundos[Descumprimento],Tabela8[[#This Row],[Descumprimento - Regulamento de Emissores - Fundos]],Fundos[Ano],YEAR(AR$47),Fundos[Mês],AR$3)</f>
        <v>0</v>
      </c>
      <c r="AS53" s="17">
        <f>SUMIFS(Fundos[Notificações],Fundos[Descumprimento],Tabela8[[#This Row],[Descumprimento - Regulamento de Emissores - Fundos]],Fundos[Ano],YEAR(AS$47),Fundos[Mês],AS$3)</f>
        <v>0</v>
      </c>
      <c r="AT53" s="17">
        <f>SUMIFS(Fundos[Notificações],Fundos[Descumprimento],Tabela8[[#This Row],[Descumprimento - Regulamento de Emissores - Fundos]],Fundos[Ano],YEAR(AT$47),Fundos[Mês],AT$3)</f>
        <v>0</v>
      </c>
      <c r="AU53" s="17">
        <f>SUMIFS(Fundos[Notificações],Fundos[Descumprimento],Tabela8[[#This Row],[Descumprimento - Regulamento de Emissores - Fundos]],Fundos[Ano],YEAR(AU$47),Fundos[Mês],AU$3)</f>
        <v>0</v>
      </c>
      <c r="AV53" s="17">
        <f>SUMIFS(Fundos[Notificações],Fundos[Descumprimento],Tabela8[[#This Row],[Descumprimento - Regulamento de Emissores - Fundos]],Fundos[Ano],YEAR(AV$47),Fundos[Mês],AV$3)</f>
        <v>0</v>
      </c>
      <c r="AW53" s="17">
        <f>SUMIFS(Fundos[Notificações],Fundos[Descumprimento],Tabela8[[#This Row],[Descumprimento - Regulamento de Emissores - Fundos]],Fundos[Ano],YEAR(AW$47),Fundos[Mês],AW$3)</f>
        <v>12</v>
      </c>
      <c r="AX53" s="17">
        <f>SUMIFS(Fundos[Notificações],Fundos[Descumprimento],Tabela8[[#This Row],[Descumprimento - Regulamento de Emissores - Fundos]],Fundos[Ano],YEAR(AX$47),Fundos[Mês],AX$3)</f>
        <v>0</v>
      </c>
      <c r="AY53" s="17">
        <f>SUMIFS(Fundos[Notificações],Fundos[Descumprimento],Tabela8[[#This Row],[Descumprimento - Regulamento de Emissores - Fundos]],Fundos[Ano],YEAR(AY$47),Fundos[Mês],AY$3)</f>
        <v>0</v>
      </c>
      <c r="AZ53" s="17">
        <f>SUMIFS(Fundos[Notificações],Fundos[Descumprimento],Tabela8[[#This Row],[Descumprimento - Regulamento de Emissores - Fundos]],Fundos[Ano],YEAR(AZ$47),Fundos[Mês],AZ$3)</f>
        <v>0</v>
      </c>
    </row>
    <row r="54" spans="1:52" x14ac:dyDescent="0.25">
      <c r="A54" s="9">
        <f>SUM(Tabela8[[#This Row],[jan-13]:[dez-16]])</f>
        <v>2</v>
      </c>
      <c r="B54" s="36">
        <f t="shared" si="2"/>
        <v>7.246376811594203E-3</v>
      </c>
      <c r="D54" s="10" t="s">
        <v>38</v>
      </c>
      <c r="E54" s="17">
        <f>SUMIFS(Fundos[Notificações],Fundos[Descumprimento],Tabela8[[#This Row],[Descumprimento - Regulamento de Emissores - Fundos]],Fundos[Ano],YEAR(E$47),Fundos[Mês],E$3)</f>
        <v>0</v>
      </c>
      <c r="F54" s="17">
        <f>SUMIFS(Fundos[Notificações],Fundos[Descumprimento],Tabela8[[#This Row],[Descumprimento - Regulamento de Emissores - Fundos]],Fundos[Ano],YEAR(F$47),Fundos[Mês],F$3)</f>
        <v>0</v>
      </c>
      <c r="G54" s="17">
        <f>SUMIFS(Fundos[Notificações],Fundos[Descumprimento],Tabela8[[#This Row],[Descumprimento - Regulamento de Emissores - Fundos]],Fundos[Ano],YEAR(G$47),Fundos[Mês],G$3)</f>
        <v>0</v>
      </c>
      <c r="H54" s="17">
        <f>SUMIFS(Fundos[Notificações],Fundos[Descumprimento],Tabela8[[#This Row],[Descumprimento - Regulamento de Emissores - Fundos]],Fundos[Ano],YEAR(H$47),Fundos[Mês],H$3)</f>
        <v>0</v>
      </c>
      <c r="I54" s="17">
        <f>SUMIFS(Fundos[Notificações],Fundos[Descumprimento],Tabela8[[#This Row],[Descumprimento - Regulamento de Emissores - Fundos]],Fundos[Ano],YEAR(I$47),Fundos[Mês],I$3)</f>
        <v>0</v>
      </c>
      <c r="J54" s="17">
        <f>SUMIFS(Fundos[Notificações],Fundos[Descumprimento],Tabela8[[#This Row],[Descumprimento - Regulamento de Emissores - Fundos]],Fundos[Ano],YEAR(J$47),Fundos[Mês],J$3)</f>
        <v>0</v>
      </c>
      <c r="K54" s="17">
        <f>SUMIFS(Fundos[Notificações],Fundos[Descumprimento],Tabela8[[#This Row],[Descumprimento - Regulamento de Emissores - Fundos]],Fundos[Ano],YEAR(K$47),Fundos[Mês],K$3)</f>
        <v>0</v>
      </c>
      <c r="L54" s="17">
        <f>SUMIFS(Fundos[Notificações],Fundos[Descumprimento],Tabela8[[#This Row],[Descumprimento - Regulamento de Emissores - Fundos]],Fundos[Ano],YEAR(L$47),Fundos[Mês],L$3)</f>
        <v>0</v>
      </c>
      <c r="M54" s="17">
        <f>SUMIFS(Fundos[Notificações],Fundos[Descumprimento],Tabela8[[#This Row],[Descumprimento - Regulamento de Emissores - Fundos]],Fundos[Ano],YEAR(M$47),Fundos[Mês],M$3)</f>
        <v>0</v>
      </c>
      <c r="N54" s="17">
        <f>SUMIFS(Fundos[Notificações],Fundos[Descumprimento],Tabela8[[#This Row],[Descumprimento - Regulamento de Emissores - Fundos]],Fundos[Ano],YEAR(N$47),Fundos[Mês],N$3)</f>
        <v>0</v>
      </c>
      <c r="O54" s="17">
        <f>SUMIFS(Fundos[Notificações],Fundos[Descumprimento],Tabela8[[#This Row],[Descumprimento - Regulamento de Emissores - Fundos]],Fundos[Ano],YEAR(O$47),Fundos[Mês],O$3)</f>
        <v>0</v>
      </c>
      <c r="P54" s="17">
        <f>SUMIFS(Fundos[Notificações],Fundos[Descumprimento],Tabela8[[#This Row],[Descumprimento - Regulamento de Emissores - Fundos]],Fundos[Ano],YEAR(P$47),Fundos[Mês],P$3)</f>
        <v>0</v>
      </c>
      <c r="Q54" s="17">
        <f>SUMIFS(Fundos[Notificações],Fundos[Descumprimento],Tabela8[[#This Row],[Descumprimento - Regulamento de Emissores - Fundos]],Fundos[Ano],YEAR(Q$47),Fundos[Mês],Q$3)</f>
        <v>0</v>
      </c>
      <c r="R54" s="17">
        <f>SUMIFS(Fundos[Notificações],Fundos[Descumprimento],Tabela8[[#This Row],[Descumprimento - Regulamento de Emissores - Fundos]],Fundos[Ano],YEAR(R$47),Fundos[Mês],R$3)</f>
        <v>0</v>
      </c>
      <c r="S54" s="17">
        <f>SUMIFS(Fundos[Notificações],Fundos[Descumprimento],Tabela8[[#This Row],[Descumprimento - Regulamento de Emissores - Fundos]],Fundos[Ano],YEAR(S$47),Fundos[Mês],S$3)</f>
        <v>0</v>
      </c>
      <c r="T54" s="17">
        <f>SUMIFS(Fundos[Notificações],Fundos[Descumprimento],Tabela8[[#This Row],[Descumprimento - Regulamento de Emissores - Fundos]],Fundos[Ano],YEAR(T$47),Fundos[Mês],T$3)</f>
        <v>0</v>
      </c>
      <c r="U54" s="17">
        <f>SUMIFS(Fundos[Notificações],Fundos[Descumprimento],Tabela8[[#This Row],[Descumprimento - Regulamento de Emissores - Fundos]],Fundos[Ano],YEAR(U$47),Fundos[Mês],U$3)</f>
        <v>0</v>
      </c>
      <c r="V54" s="17">
        <f>SUMIFS(Fundos[Notificações],Fundos[Descumprimento],Tabela8[[#This Row],[Descumprimento - Regulamento de Emissores - Fundos]],Fundos[Ano],YEAR(V$47),Fundos[Mês],V$3)</f>
        <v>0</v>
      </c>
      <c r="W54" s="17">
        <f>SUMIFS(Fundos[Notificações],Fundos[Descumprimento],Tabela8[[#This Row],[Descumprimento - Regulamento de Emissores - Fundos]],Fundos[Ano],YEAR(W$47),Fundos[Mês],W$3)</f>
        <v>0</v>
      </c>
      <c r="X54" s="17">
        <f>SUMIFS(Fundos[Notificações],Fundos[Descumprimento],Tabela8[[#This Row],[Descumprimento - Regulamento de Emissores - Fundos]],Fundos[Ano],YEAR(X$47),Fundos[Mês],X$3)</f>
        <v>0</v>
      </c>
      <c r="Y54" s="17">
        <f>SUMIFS(Fundos[Notificações],Fundos[Descumprimento],Tabela8[[#This Row],[Descumprimento - Regulamento de Emissores - Fundos]],Fundos[Ano],YEAR(Y$47),Fundos[Mês],Y$3)</f>
        <v>0</v>
      </c>
      <c r="Z54" s="17">
        <f>SUMIFS(Fundos[Notificações],Fundos[Descumprimento],Tabela8[[#This Row],[Descumprimento - Regulamento de Emissores - Fundos]],Fundos[Ano],YEAR(Z$47),Fundos[Mês],Z$3)</f>
        <v>0</v>
      </c>
      <c r="AA54" s="17">
        <f>SUMIFS(Fundos[Notificações],Fundos[Descumprimento],Tabela8[[#This Row],[Descumprimento - Regulamento de Emissores - Fundos]],Fundos[Ano],YEAR(AA$47),Fundos[Mês],AA$3)</f>
        <v>0</v>
      </c>
      <c r="AB54" s="17">
        <f>SUMIFS(Fundos[Notificações],Fundos[Descumprimento],Tabela8[[#This Row],[Descumprimento - Regulamento de Emissores - Fundos]],Fundos[Ano],YEAR(AB$47),Fundos[Mês],AB$3)</f>
        <v>0</v>
      </c>
      <c r="AC54" s="17">
        <f>SUMIFS(Fundos[Notificações],Fundos[Descumprimento],Tabela8[[#This Row],[Descumprimento - Regulamento de Emissores - Fundos]],Fundos[Ano],YEAR(AC$47),Fundos[Mês],AC$3)</f>
        <v>0</v>
      </c>
      <c r="AD54" s="17">
        <f>SUMIFS(Fundos[Notificações],Fundos[Descumprimento],Tabela8[[#This Row],[Descumprimento - Regulamento de Emissores - Fundos]],Fundos[Ano],YEAR(AD$47),Fundos[Mês],AD$3)</f>
        <v>0</v>
      </c>
      <c r="AE54" s="17">
        <f>SUMIFS(Fundos[Notificações],Fundos[Descumprimento],Tabela8[[#This Row],[Descumprimento - Regulamento de Emissores - Fundos]],Fundos[Ano],YEAR(AE$47),Fundos[Mês],AE$3)</f>
        <v>0</v>
      </c>
      <c r="AF54" s="17">
        <f>SUMIFS(Fundos[Notificações],Fundos[Descumprimento],Tabela8[[#This Row],[Descumprimento - Regulamento de Emissores - Fundos]],Fundos[Ano],YEAR(AF$47),Fundos[Mês],AF$3)</f>
        <v>0</v>
      </c>
      <c r="AG54" s="17">
        <f>SUMIFS(Fundos[Notificações],Fundos[Descumprimento],Tabela8[[#This Row],[Descumprimento - Regulamento de Emissores - Fundos]],Fundos[Ano],YEAR(AG$47),Fundos[Mês],AG$3)</f>
        <v>0</v>
      </c>
      <c r="AH54" s="17">
        <f>SUMIFS(Fundos[Notificações],Fundos[Descumprimento],Tabela8[[#This Row],[Descumprimento - Regulamento de Emissores - Fundos]],Fundos[Ano],YEAR(AH$47),Fundos[Mês],AH$3)</f>
        <v>0</v>
      </c>
      <c r="AI54" s="17">
        <f>SUMIFS(Fundos[Notificações],Fundos[Descumprimento],Tabela8[[#This Row],[Descumprimento - Regulamento de Emissores - Fundos]],Fundos[Ano],YEAR(AI$47),Fundos[Mês],AI$3)</f>
        <v>0</v>
      </c>
      <c r="AJ54" s="17">
        <f>SUMIFS(Fundos[Notificações],Fundos[Descumprimento],Tabela8[[#This Row],[Descumprimento - Regulamento de Emissores - Fundos]],Fundos[Ano],YEAR(AJ$47),Fundos[Mês],AJ$3)</f>
        <v>0</v>
      </c>
      <c r="AK54" s="17">
        <f>SUMIFS(Fundos[Notificações],Fundos[Descumprimento],Tabela8[[#This Row],[Descumprimento - Regulamento de Emissores - Fundos]],Fundos[Ano],YEAR(AK$47),Fundos[Mês],AK$3)</f>
        <v>0</v>
      </c>
      <c r="AL54" s="17">
        <f>SUMIFS(Fundos[Notificações],Fundos[Descumprimento],Tabela8[[#This Row],[Descumprimento - Regulamento de Emissores - Fundos]],Fundos[Ano],YEAR(AL$47),Fundos[Mês],AL$3)</f>
        <v>0</v>
      </c>
      <c r="AM54" s="17">
        <f>SUMIFS(Fundos[Notificações],Fundos[Descumprimento],Tabela8[[#This Row],[Descumprimento - Regulamento de Emissores - Fundos]],Fundos[Ano],YEAR(AM$47),Fundos[Mês],AM$3)</f>
        <v>2</v>
      </c>
      <c r="AN54" s="17">
        <f>SUMIFS(Fundos[Notificações],Fundos[Descumprimento],Tabela8[[#This Row],[Descumprimento - Regulamento de Emissores - Fundos]],Fundos[Ano],YEAR(AN$47),Fundos[Mês],AN$3)</f>
        <v>0</v>
      </c>
      <c r="AO54" s="17">
        <f>SUMIFS(Fundos[Notificações],Fundos[Descumprimento],Tabela8[[#This Row],[Descumprimento - Regulamento de Emissores - Fundos]],Fundos[Ano],YEAR(AO$47),Fundos[Mês],AO$3)</f>
        <v>0</v>
      </c>
      <c r="AP54" s="17">
        <f>SUMIFS(Fundos[Notificações],Fundos[Descumprimento],Tabela8[[#This Row],[Descumprimento - Regulamento de Emissores - Fundos]],Fundos[Ano],YEAR(AP$47),Fundos[Mês],AP$3)</f>
        <v>0</v>
      </c>
      <c r="AQ54" s="17">
        <f>SUMIFS(Fundos[Notificações],Fundos[Descumprimento],Tabela8[[#This Row],[Descumprimento - Regulamento de Emissores - Fundos]],Fundos[Ano],YEAR(AQ$47),Fundos[Mês],AQ$3)</f>
        <v>0</v>
      </c>
      <c r="AR54" s="17">
        <f>SUMIFS(Fundos[Notificações],Fundos[Descumprimento],Tabela8[[#This Row],[Descumprimento - Regulamento de Emissores - Fundos]],Fundos[Ano],YEAR(AR$47),Fundos[Mês],AR$3)</f>
        <v>0</v>
      </c>
      <c r="AS54" s="17">
        <f>SUMIFS(Fundos[Notificações],Fundos[Descumprimento],Tabela8[[#This Row],[Descumprimento - Regulamento de Emissores - Fundos]],Fundos[Ano],YEAR(AS$47),Fundos[Mês],AS$3)</f>
        <v>0</v>
      </c>
      <c r="AT54" s="17">
        <f>SUMIFS(Fundos[Notificações],Fundos[Descumprimento],Tabela8[[#This Row],[Descumprimento - Regulamento de Emissores - Fundos]],Fundos[Ano],YEAR(AT$47),Fundos[Mês],AT$3)</f>
        <v>0</v>
      </c>
      <c r="AU54" s="17">
        <f>SUMIFS(Fundos[Notificações],Fundos[Descumprimento],Tabela8[[#This Row],[Descumprimento - Regulamento de Emissores - Fundos]],Fundos[Ano],YEAR(AU$47),Fundos[Mês],AU$3)</f>
        <v>0</v>
      </c>
      <c r="AV54" s="17">
        <f>SUMIFS(Fundos[Notificações],Fundos[Descumprimento],Tabela8[[#This Row],[Descumprimento - Regulamento de Emissores - Fundos]],Fundos[Ano],YEAR(AV$47),Fundos[Mês],AV$3)</f>
        <v>0</v>
      </c>
      <c r="AW54" s="17">
        <f>SUMIFS(Fundos[Notificações],Fundos[Descumprimento],Tabela8[[#This Row],[Descumprimento - Regulamento de Emissores - Fundos]],Fundos[Ano],YEAR(AW$47),Fundos[Mês],AW$3)</f>
        <v>0</v>
      </c>
      <c r="AX54" s="17">
        <f>SUMIFS(Fundos[Notificações],Fundos[Descumprimento],Tabela8[[#This Row],[Descumprimento - Regulamento de Emissores - Fundos]],Fundos[Ano],YEAR(AX$47),Fundos[Mês],AX$3)</f>
        <v>0</v>
      </c>
      <c r="AY54" s="17">
        <f>SUMIFS(Fundos[Notificações],Fundos[Descumprimento],Tabela8[[#This Row],[Descumprimento - Regulamento de Emissores - Fundos]],Fundos[Ano],YEAR(AY$47),Fundos[Mês],AY$3)</f>
        <v>0</v>
      </c>
      <c r="AZ54" s="17">
        <f>SUMIFS(Fundos[Notificações],Fundos[Descumprimento],Tabela8[[#This Row],[Descumprimento - Regulamento de Emissores - Fundos]],Fundos[Ano],YEAR(AZ$47),Fundos[Mês],AZ$3)</f>
        <v>0</v>
      </c>
    </row>
    <row r="55" spans="1:52" x14ac:dyDescent="0.25">
      <c r="A55" s="9">
        <f>SUM(Tabela8[[#This Row],[jan-13]:[dez-16]])</f>
        <v>53</v>
      </c>
      <c r="B55" s="36">
        <f t="shared" si="2"/>
        <v>0.19202898550724637</v>
      </c>
      <c r="D55" s="10" t="s">
        <v>30</v>
      </c>
      <c r="E55" s="17">
        <f>SUMIFS(Fundos[Notificações],Fundos[Descumprimento],Tabela8[[#This Row],[Descumprimento - Regulamento de Emissores - Fundos]],Fundos[Ano],YEAR(E$47),Fundos[Mês],E$3)</f>
        <v>0</v>
      </c>
      <c r="F55" s="17">
        <f>SUMIFS(Fundos[Notificações],Fundos[Descumprimento],Tabela8[[#This Row],[Descumprimento - Regulamento de Emissores - Fundos]],Fundos[Ano],YEAR(F$47),Fundos[Mês],F$3)</f>
        <v>0</v>
      </c>
      <c r="G55" s="17">
        <f>SUMIFS(Fundos[Notificações],Fundos[Descumprimento],Tabela8[[#This Row],[Descumprimento - Regulamento de Emissores - Fundos]],Fundos[Ano],YEAR(G$47),Fundos[Mês],G$3)</f>
        <v>0</v>
      </c>
      <c r="H55" s="17">
        <f>SUMIFS(Fundos[Notificações],Fundos[Descumprimento],Tabela8[[#This Row],[Descumprimento - Regulamento de Emissores - Fundos]],Fundos[Ano],YEAR(H$47),Fundos[Mês],H$3)</f>
        <v>0</v>
      </c>
      <c r="I55" s="17">
        <f>SUMIFS(Fundos[Notificações],Fundos[Descumprimento],Tabela8[[#This Row],[Descumprimento - Regulamento de Emissores - Fundos]],Fundos[Ano],YEAR(I$47),Fundos[Mês],I$3)</f>
        <v>0</v>
      </c>
      <c r="J55" s="17">
        <f>SUMIFS(Fundos[Notificações],Fundos[Descumprimento],Tabela8[[#This Row],[Descumprimento - Regulamento de Emissores - Fundos]],Fundos[Ano],YEAR(J$47),Fundos[Mês],J$3)</f>
        <v>0</v>
      </c>
      <c r="K55" s="17">
        <f>SUMIFS(Fundos[Notificações],Fundos[Descumprimento],Tabela8[[#This Row],[Descumprimento - Regulamento de Emissores - Fundos]],Fundos[Ano],YEAR(K$47),Fundos[Mês],K$3)</f>
        <v>0</v>
      </c>
      <c r="L55" s="17">
        <f>SUMIFS(Fundos[Notificações],Fundos[Descumprimento],Tabela8[[#This Row],[Descumprimento - Regulamento de Emissores - Fundos]],Fundos[Ano],YEAR(L$47),Fundos[Mês],L$3)</f>
        <v>0</v>
      </c>
      <c r="M55" s="17">
        <f>SUMIFS(Fundos[Notificações],Fundos[Descumprimento],Tabela8[[#This Row],[Descumprimento - Regulamento de Emissores - Fundos]],Fundos[Ano],YEAR(M$47),Fundos[Mês],M$3)</f>
        <v>0</v>
      </c>
      <c r="N55" s="17">
        <f>SUMIFS(Fundos[Notificações],Fundos[Descumprimento],Tabela8[[#This Row],[Descumprimento - Regulamento de Emissores - Fundos]],Fundos[Ano],YEAR(N$47),Fundos[Mês],N$3)</f>
        <v>0</v>
      </c>
      <c r="O55" s="17">
        <f>SUMIFS(Fundos[Notificações],Fundos[Descumprimento],Tabela8[[#This Row],[Descumprimento - Regulamento de Emissores - Fundos]],Fundos[Ano],YEAR(O$47),Fundos[Mês],O$3)</f>
        <v>0</v>
      </c>
      <c r="P55" s="17">
        <f>SUMIFS(Fundos[Notificações],Fundos[Descumprimento],Tabela8[[#This Row],[Descumprimento - Regulamento de Emissores - Fundos]],Fundos[Ano],YEAR(P$47),Fundos[Mês],P$3)</f>
        <v>0</v>
      </c>
      <c r="Q55" s="17">
        <f>SUMIFS(Fundos[Notificações],Fundos[Descumprimento],Tabela8[[#This Row],[Descumprimento - Regulamento de Emissores - Fundos]],Fundos[Ano],YEAR(Q$47),Fundos[Mês],Q$3)</f>
        <v>0</v>
      </c>
      <c r="R55" s="17">
        <f>SUMIFS(Fundos[Notificações],Fundos[Descumprimento],Tabela8[[#This Row],[Descumprimento - Regulamento de Emissores - Fundos]],Fundos[Ano],YEAR(R$47),Fundos[Mês],R$3)</f>
        <v>0</v>
      </c>
      <c r="S55" s="17">
        <f>SUMIFS(Fundos[Notificações],Fundos[Descumprimento],Tabela8[[#This Row],[Descumprimento - Regulamento de Emissores - Fundos]],Fundos[Ano],YEAR(S$47),Fundos[Mês],S$3)</f>
        <v>0</v>
      </c>
      <c r="T55" s="17">
        <f>SUMIFS(Fundos[Notificações],Fundos[Descumprimento],Tabela8[[#This Row],[Descumprimento - Regulamento de Emissores - Fundos]],Fundos[Ano],YEAR(T$47),Fundos[Mês],T$3)</f>
        <v>0</v>
      </c>
      <c r="U55" s="17">
        <f>SUMIFS(Fundos[Notificações],Fundos[Descumprimento],Tabela8[[#This Row],[Descumprimento - Regulamento de Emissores - Fundos]],Fundos[Ano],YEAR(U$47),Fundos[Mês],U$3)</f>
        <v>0</v>
      </c>
      <c r="V55" s="17">
        <f>SUMIFS(Fundos[Notificações],Fundos[Descumprimento],Tabela8[[#This Row],[Descumprimento - Regulamento de Emissores - Fundos]],Fundos[Ano],YEAR(V$47),Fundos[Mês],V$3)</f>
        <v>0</v>
      </c>
      <c r="W55" s="17">
        <f>SUMIFS(Fundos[Notificações],Fundos[Descumprimento],Tabela8[[#This Row],[Descumprimento - Regulamento de Emissores - Fundos]],Fundos[Ano],YEAR(W$47),Fundos[Mês],W$3)</f>
        <v>0</v>
      </c>
      <c r="X55" s="17">
        <f>SUMIFS(Fundos[Notificações],Fundos[Descumprimento],Tabela8[[#This Row],[Descumprimento - Regulamento de Emissores - Fundos]],Fundos[Ano],YEAR(X$47),Fundos[Mês],X$3)</f>
        <v>0</v>
      </c>
      <c r="Y55" s="17">
        <f>SUMIFS(Fundos[Notificações],Fundos[Descumprimento],Tabela8[[#This Row],[Descumprimento - Regulamento de Emissores - Fundos]],Fundos[Ano],YEAR(Y$47),Fundos[Mês],Y$3)</f>
        <v>0</v>
      </c>
      <c r="Z55" s="17">
        <f>SUMIFS(Fundos[Notificações],Fundos[Descumprimento],Tabela8[[#This Row],[Descumprimento - Regulamento de Emissores - Fundos]],Fundos[Ano],YEAR(Z$47),Fundos[Mês],Z$3)</f>
        <v>0</v>
      </c>
      <c r="AA55" s="17">
        <f>SUMIFS(Fundos[Notificações],Fundos[Descumprimento],Tabela8[[#This Row],[Descumprimento - Regulamento de Emissores - Fundos]],Fundos[Ano],YEAR(AA$47),Fundos[Mês],AA$3)</f>
        <v>0</v>
      </c>
      <c r="AB55" s="17">
        <f>SUMIFS(Fundos[Notificações],Fundos[Descumprimento],Tabela8[[#This Row],[Descumprimento - Regulamento de Emissores - Fundos]],Fundos[Ano],YEAR(AB$47),Fundos[Mês],AB$3)</f>
        <v>0</v>
      </c>
      <c r="AC55" s="17">
        <f>SUMIFS(Fundos[Notificações],Fundos[Descumprimento],Tabela8[[#This Row],[Descumprimento - Regulamento de Emissores - Fundos]],Fundos[Ano],YEAR(AC$47),Fundos[Mês],AC$3)</f>
        <v>0</v>
      </c>
      <c r="AD55" s="17">
        <f>SUMIFS(Fundos[Notificações],Fundos[Descumprimento],Tabela8[[#This Row],[Descumprimento - Regulamento de Emissores - Fundos]],Fundos[Ano],YEAR(AD$47),Fundos[Mês],AD$3)</f>
        <v>0</v>
      </c>
      <c r="AE55" s="17">
        <f>SUMIFS(Fundos[Notificações],Fundos[Descumprimento],Tabela8[[#This Row],[Descumprimento - Regulamento de Emissores - Fundos]],Fundos[Ano],YEAR(AE$47),Fundos[Mês],AE$3)</f>
        <v>0</v>
      </c>
      <c r="AF55" s="17">
        <f>SUMIFS(Fundos[Notificações],Fundos[Descumprimento],Tabela8[[#This Row],[Descumprimento - Regulamento de Emissores - Fundos]],Fundos[Ano],YEAR(AF$47),Fundos[Mês],AF$3)</f>
        <v>0</v>
      </c>
      <c r="AG55" s="17">
        <f>SUMIFS(Fundos[Notificações],Fundos[Descumprimento],Tabela8[[#This Row],[Descumprimento - Regulamento de Emissores - Fundos]],Fundos[Ano],YEAR(AG$47),Fundos[Mês],AG$3)</f>
        <v>0</v>
      </c>
      <c r="AH55" s="17">
        <f>SUMIFS(Fundos[Notificações],Fundos[Descumprimento],Tabela8[[#This Row],[Descumprimento - Regulamento de Emissores - Fundos]],Fundos[Ano],YEAR(AH$47),Fundos[Mês],AH$3)</f>
        <v>0</v>
      </c>
      <c r="AI55" s="17">
        <f>SUMIFS(Fundos[Notificações],Fundos[Descumprimento],Tabela8[[#This Row],[Descumprimento - Regulamento de Emissores - Fundos]],Fundos[Ano],YEAR(AI$47),Fundos[Mês],AI$3)</f>
        <v>0</v>
      </c>
      <c r="AJ55" s="17">
        <f>SUMIFS(Fundos[Notificações],Fundos[Descumprimento],Tabela8[[#This Row],[Descumprimento - Regulamento de Emissores - Fundos]],Fundos[Ano],YEAR(AJ$47),Fundos[Mês],AJ$3)</f>
        <v>0</v>
      </c>
      <c r="AK55" s="17">
        <f>SUMIFS(Fundos[Notificações],Fundos[Descumprimento],Tabela8[[#This Row],[Descumprimento - Regulamento de Emissores - Fundos]],Fundos[Ano],YEAR(AK$47),Fundos[Mês],AK$3)</f>
        <v>30</v>
      </c>
      <c r="AL55" s="17">
        <f>SUMIFS(Fundos[Notificações],Fundos[Descumprimento],Tabela8[[#This Row],[Descumprimento - Regulamento de Emissores - Fundos]],Fundos[Ano],YEAR(AL$47),Fundos[Mês],AL$3)</f>
        <v>2</v>
      </c>
      <c r="AM55" s="17">
        <f>SUMIFS(Fundos[Notificações],Fundos[Descumprimento],Tabela8[[#This Row],[Descumprimento - Regulamento de Emissores - Fundos]],Fundos[Ano],YEAR(AM$47),Fundos[Mês],AM$3)</f>
        <v>0</v>
      </c>
      <c r="AN55" s="17">
        <f>SUMIFS(Fundos[Notificações],Fundos[Descumprimento],Tabela8[[#This Row],[Descumprimento - Regulamento de Emissores - Fundos]],Fundos[Ano],YEAR(AN$47),Fundos[Mês],AN$3)</f>
        <v>2</v>
      </c>
      <c r="AO55" s="17">
        <f>SUMIFS(Fundos[Notificações],Fundos[Descumprimento],Tabela8[[#This Row],[Descumprimento - Regulamento de Emissores - Fundos]],Fundos[Ano],YEAR(AO$47),Fundos[Mês],AO$3)</f>
        <v>0</v>
      </c>
      <c r="AP55" s="17">
        <f>SUMIFS(Fundos[Notificações],Fundos[Descumprimento],Tabela8[[#This Row],[Descumprimento - Regulamento de Emissores - Fundos]],Fundos[Ano],YEAR(AP$47),Fundos[Mês],AP$3)</f>
        <v>7</v>
      </c>
      <c r="AQ55" s="17">
        <f>SUMIFS(Fundos[Notificações],Fundos[Descumprimento],Tabela8[[#This Row],[Descumprimento - Regulamento de Emissores - Fundos]],Fundos[Ano],YEAR(AQ$47),Fundos[Mês],AQ$3)</f>
        <v>5</v>
      </c>
      <c r="AR55" s="17">
        <f>SUMIFS(Fundos[Notificações],Fundos[Descumprimento],Tabela8[[#This Row],[Descumprimento - Regulamento de Emissores - Fundos]],Fundos[Ano],YEAR(AR$47),Fundos[Mês],AR$3)</f>
        <v>0</v>
      </c>
      <c r="AS55" s="17">
        <f>SUMIFS(Fundos[Notificações],Fundos[Descumprimento],Tabela8[[#This Row],[Descumprimento - Regulamento de Emissores - Fundos]],Fundos[Ano],YEAR(AS$47),Fundos[Mês],AS$3)</f>
        <v>0</v>
      </c>
      <c r="AT55" s="17">
        <f>SUMIFS(Fundos[Notificações],Fundos[Descumprimento],Tabela8[[#This Row],[Descumprimento - Regulamento de Emissores - Fundos]],Fundos[Ano],YEAR(AT$47),Fundos[Mês],AT$3)</f>
        <v>1</v>
      </c>
      <c r="AU55" s="17">
        <f>SUMIFS(Fundos[Notificações],Fundos[Descumprimento],Tabela8[[#This Row],[Descumprimento - Regulamento de Emissores - Fundos]],Fundos[Ano],YEAR(AU$47),Fundos[Mês],AU$3)</f>
        <v>2</v>
      </c>
      <c r="AV55" s="17">
        <f>SUMIFS(Fundos[Notificações],Fundos[Descumprimento],Tabela8[[#This Row],[Descumprimento - Regulamento de Emissores - Fundos]],Fundos[Ano],YEAR(AV$47),Fundos[Mês],AV$3)</f>
        <v>1</v>
      </c>
      <c r="AW55" s="17">
        <f>SUMIFS(Fundos[Notificações],Fundos[Descumprimento],Tabela8[[#This Row],[Descumprimento - Regulamento de Emissores - Fundos]],Fundos[Ano],YEAR(AW$47),Fundos[Mês],AW$3)</f>
        <v>1</v>
      </c>
      <c r="AX55" s="17">
        <f>SUMIFS(Fundos[Notificações],Fundos[Descumprimento],Tabela8[[#This Row],[Descumprimento - Regulamento de Emissores - Fundos]],Fundos[Ano],YEAR(AX$47),Fundos[Mês],AX$3)</f>
        <v>0</v>
      </c>
      <c r="AY55" s="17">
        <f>SUMIFS(Fundos[Notificações],Fundos[Descumprimento],Tabela8[[#This Row],[Descumprimento - Regulamento de Emissores - Fundos]],Fundos[Ano],YEAR(AY$47),Fundos[Mês],AY$3)</f>
        <v>0</v>
      </c>
      <c r="AZ55" s="17">
        <f>SUMIFS(Fundos[Notificações],Fundos[Descumprimento],Tabela8[[#This Row],[Descumprimento - Regulamento de Emissores - Fundos]],Fundos[Ano],YEAR(AZ$47),Fundos[Mês],AZ$3)</f>
        <v>2</v>
      </c>
    </row>
    <row r="56" spans="1:52" x14ac:dyDescent="0.25">
      <c r="A56" s="9">
        <f>SUM(Tabela8[[#This Row],[jan-13]:[dez-16]])</f>
        <v>37</v>
      </c>
      <c r="B56" s="36">
        <f t="shared" si="2"/>
        <v>0.13405797101449277</v>
      </c>
      <c r="D56" s="10" t="s">
        <v>31</v>
      </c>
      <c r="E56" s="17">
        <f>SUMIFS(Fundos[Notificações],Fundos[Descumprimento],Tabela8[[#This Row],[Descumprimento - Regulamento de Emissores - Fundos]],Fundos[Ano],YEAR(E$47),Fundos[Mês],E$3)</f>
        <v>0</v>
      </c>
      <c r="F56" s="17">
        <f>SUMIFS(Fundos[Notificações],Fundos[Descumprimento],Tabela8[[#This Row],[Descumprimento - Regulamento de Emissores - Fundos]],Fundos[Ano],YEAR(F$47),Fundos[Mês],F$3)</f>
        <v>0</v>
      </c>
      <c r="G56" s="17">
        <f>SUMIFS(Fundos[Notificações],Fundos[Descumprimento],Tabela8[[#This Row],[Descumprimento - Regulamento de Emissores - Fundos]],Fundos[Ano],YEAR(G$47),Fundos[Mês],G$3)</f>
        <v>0</v>
      </c>
      <c r="H56" s="17">
        <f>SUMIFS(Fundos[Notificações],Fundos[Descumprimento],Tabela8[[#This Row],[Descumprimento - Regulamento de Emissores - Fundos]],Fundos[Ano],YEAR(H$47),Fundos[Mês],H$3)</f>
        <v>0</v>
      </c>
      <c r="I56" s="17">
        <f>SUMIFS(Fundos[Notificações],Fundos[Descumprimento],Tabela8[[#This Row],[Descumprimento - Regulamento de Emissores - Fundos]],Fundos[Ano],YEAR(I$47),Fundos[Mês],I$3)</f>
        <v>0</v>
      </c>
      <c r="J56" s="17">
        <f>SUMIFS(Fundos[Notificações],Fundos[Descumprimento],Tabela8[[#This Row],[Descumprimento - Regulamento de Emissores - Fundos]],Fundos[Ano],YEAR(J$47),Fundos[Mês],J$3)</f>
        <v>0</v>
      </c>
      <c r="K56" s="17">
        <f>SUMIFS(Fundos[Notificações],Fundos[Descumprimento],Tabela8[[#This Row],[Descumprimento - Regulamento de Emissores - Fundos]],Fundos[Ano],YEAR(K$47),Fundos[Mês],K$3)</f>
        <v>0</v>
      </c>
      <c r="L56" s="17">
        <f>SUMIFS(Fundos[Notificações],Fundos[Descumprimento],Tabela8[[#This Row],[Descumprimento - Regulamento de Emissores - Fundos]],Fundos[Ano],YEAR(L$47),Fundos[Mês],L$3)</f>
        <v>0</v>
      </c>
      <c r="M56" s="17">
        <f>SUMIFS(Fundos[Notificações],Fundos[Descumprimento],Tabela8[[#This Row],[Descumprimento - Regulamento de Emissores - Fundos]],Fundos[Ano],YEAR(M$47),Fundos[Mês],M$3)</f>
        <v>0</v>
      </c>
      <c r="N56" s="17">
        <f>SUMIFS(Fundos[Notificações],Fundos[Descumprimento],Tabela8[[#This Row],[Descumprimento - Regulamento de Emissores - Fundos]],Fundos[Ano],YEAR(N$47),Fundos[Mês],N$3)</f>
        <v>0</v>
      </c>
      <c r="O56" s="17">
        <f>SUMIFS(Fundos[Notificações],Fundos[Descumprimento],Tabela8[[#This Row],[Descumprimento - Regulamento de Emissores - Fundos]],Fundos[Ano],YEAR(O$47),Fundos[Mês],O$3)</f>
        <v>0</v>
      </c>
      <c r="P56" s="17">
        <f>SUMIFS(Fundos[Notificações],Fundos[Descumprimento],Tabela8[[#This Row],[Descumprimento - Regulamento de Emissores - Fundos]],Fundos[Ano],YEAR(P$47),Fundos[Mês],P$3)</f>
        <v>0</v>
      </c>
      <c r="Q56" s="17">
        <f>SUMIFS(Fundos[Notificações],Fundos[Descumprimento],Tabela8[[#This Row],[Descumprimento - Regulamento de Emissores - Fundos]],Fundos[Ano],YEAR(Q$47),Fundos[Mês],Q$3)</f>
        <v>0</v>
      </c>
      <c r="R56" s="17">
        <f>SUMIFS(Fundos[Notificações],Fundos[Descumprimento],Tabela8[[#This Row],[Descumprimento - Regulamento de Emissores - Fundos]],Fundos[Ano],YEAR(R$47),Fundos[Mês],R$3)</f>
        <v>0</v>
      </c>
      <c r="S56" s="17">
        <f>SUMIFS(Fundos[Notificações],Fundos[Descumprimento],Tabela8[[#This Row],[Descumprimento - Regulamento de Emissores - Fundos]],Fundos[Ano],YEAR(S$47),Fundos[Mês],S$3)</f>
        <v>0</v>
      </c>
      <c r="T56" s="17">
        <f>SUMIFS(Fundos[Notificações],Fundos[Descumprimento],Tabela8[[#This Row],[Descumprimento - Regulamento de Emissores - Fundos]],Fundos[Ano],YEAR(T$47),Fundos[Mês],T$3)</f>
        <v>0</v>
      </c>
      <c r="U56" s="17">
        <f>SUMIFS(Fundos[Notificações],Fundos[Descumprimento],Tabela8[[#This Row],[Descumprimento - Regulamento de Emissores - Fundos]],Fundos[Ano],YEAR(U$47),Fundos[Mês],U$3)</f>
        <v>0</v>
      </c>
      <c r="V56" s="17">
        <f>SUMIFS(Fundos[Notificações],Fundos[Descumprimento],Tabela8[[#This Row],[Descumprimento - Regulamento de Emissores - Fundos]],Fundos[Ano],YEAR(V$47),Fundos[Mês],V$3)</f>
        <v>0</v>
      </c>
      <c r="W56" s="17">
        <f>SUMIFS(Fundos[Notificações],Fundos[Descumprimento],Tabela8[[#This Row],[Descumprimento - Regulamento de Emissores - Fundos]],Fundos[Ano],YEAR(W$47),Fundos[Mês],W$3)</f>
        <v>0</v>
      </c>
      <c r="X56" s="17">
        <f>SUMIFS(Fundos[Notificações],Fundos[Descumprimento],Tabela8[[#This Row],[Descumprimento - Regulamento de Emissores - Fundos]],Fundos[Ano],YEAR(X$47),Fundos[Mês],X$3)</f>
        <v>0</v>
      </c>
      <c r="Y56" s="17">
        <f>SUMIFS(Fundos[Notificações],Fundos[Descumprimento],Tabela8[[#This Row],[Descumprimento - Regulamento de Emissores - Fundos]],Fundos[Ano],YEAR(Y$47),Fundos[Mês],Y$3)</f>
        <v>0</v>
      </c>
      <c r="Z56" s="17">
        <f>SUMIFS(Fundos[Notificações],Fundos[Descumprimento],Tabela8[[#This Row],[Descumprimento - Regulamento de Emissores - Fundos]],Fundos[Ano],YEAR(Z$47),Fundos[Mês],Z$3)</f>
        <v>0</v>
      </c>
      <c r="AA56" s="17">
        <f>SUMIFS(Fundos[Notificações],Fundos[Descumprimento],Tabela8[[#This Row],[Descumprimento - Regulamento de Emissores - Fundos]],Fundos[Ano],YEAR(AA$47),Fundos[Mês],AA$3)</f>
        <v>0</v>
      </c>
      <c r="AB56" s="17">
        <f>SUMIFS(Fundos[Notificações],Fundos[Descumprimento],Tabela8[[#This Row],[Descumprimento - Regulamento de Emissores - Fundos]],Fundos[Ano],YEAR(AB$47),Fundos[Mês],AB$3)</f>
        <v>0</v>
      </c>
      <c r="AC56" s="17">
        <f>SUMIFS(Fundos[Notificações],Fundos[Descumprimento],Tabela8[[#This Row],[Descumprimento - Regulamento de Emissores - Fundos]],Fundos[Ano],YEAR(AC$47),Fundos[Mês],AC$3)</f>
        <v>0</v>
      </c>
      <c r="AD56" s="17">
        <f>SUMIFS(Fundos[Notificações],Fundos[Descumprimento],Tabela8[[#This Row],[Descumprimento - Regulamento de Emissores - Fundos]],Fundos[Ano],YEAR(AD$47),Fundos[Mês],AD$3)</f>
        <v>0</v>
      </c>
      <c r="AE56" s="17">
        <f>SUMIFS(Fundos[Notificações],Fundos[Descumprimento],Tabela8[[#This Row],[Descumprimento - Regulamento de Emissores - Fundos]],Fundos[Ano],YEAR(AE$47),Fundos[Mês],AE$3)</f>
        <v>0</v>
      </c>
      <c r="AF56" s="17">
        <f>SUMIFS(Fundos[Notificações],Fundos[Descumprimento],Tabela8[[#This Row],[Descumprimento - Regulamento de Emissores - Fundos]],Fundos[Ano],YEAR(AF$47),Fundos[Mês],AF$3)</f>
        <v>0</v>
      </c>
      <c r="AG56" s="17">
        <f>SUMIFS(Fundos[Notificações],Fundos[Descumprimento],Tabela8[[#This Row],[Descumprimento - Regulamento de Emissores - Fundos]],Fundos[Ano],YEAR(AG$47),Fundos[Mês],AG$3)</f>
        <v>0</v>
      </c>
      <c r="AH56" s="17">
        <f>SUMIFS(Fundos[Notificações],Fundos[Descumprimento],Tabela8[[#This Row],[Descumprimento - Regulamento de Emissores - Fundos]],Fundos[Ano],YEAR(AH$47),Fundos[Mês],AH$3)</f>
        <v>0</v>
      </c>
      <c r="AI56" s="17">
        <f>SUMIFS(Fundos[Notificações],Fundos[Descumprimento],Tabela8[[#This Row],[Descumprimento - Regulamento de Emissores - Fundos]],Fundos[Ano],YEAR(AI$47),Fundos[Mês],AI$3)</f>
        <v>0</v>
      </c>
      <c r="AJ56" s="17">
        <f>SUMIFS(Fundos[Notificações],Fundos[Descumprimento],Tabela8[[#This Row],[Descumprimento - Regulamento de Emissores - Fundos]],Fundos[Ano],YEAR(AJ$47),Fundos[Mês],AJ$3)</f>
        <v>0</v>
      </c>
      <c r="AK56" s="17">
        <f>SUMIFS(Fundos[Notificações],Fundos[Descumprimento],Tabela8[[#This Row],[Descumprimento - Regulamento de Emissores - Fundos]],Fundos[Ano],YEAR(AK$47),Fundos[Mês],AK$3)</f>
        <v>37</v>
      </c>
      <c r="AL56" s="17">
        <f>SUMIFS(Fundos[Notificações],Fundos[Descumprimento],Tabela8[[#This Row],[Descumprimento - Regulamento de Emissores - Fundos]],Fundos[Ano],YEAR(AL$47),Fundos[Mês],AL$3)</f>
        <v>0</v>
      </c>
      <c r="AM56" s="17">
        <f>SUMIFS(Fundos[Notificações],Fundos[Descumprimento],Tabela8[[#This Row],[Descumprimento - Regulamento de Emissores - Fundos]],Fundos[Ano],YEAR(AM$47),Fundos[Mês],AM$3)</f>
        <v>0</v>
      </c>
      <c r="AN56" s="17">
        <f>SUMIFS(Fundos[Notificações],Fundos[Descumprimento],Tabela8[[#This Row],[Descumprimento - Regulamento de Emissores - Fundos]],Fundos[Ano],YEAR(AN$47),Fundos[Mês],AN$3)</f>
        <v>0</v>
      </c>
      <c r="AO56" s="17">
        <f>SUMIFS(Fundos[Notificações],Fundos[Descumprimento],Tabela8[[#This Row],[Descumprimento - Regulamento de Emissores - Fundos]],Fundos[Ano],YEAR(AO$47),Fundos[Mês],AO$3)</f>
        <v>0</v>
      </c>
      <c r="AP56" s="17">
        <f>SUMIFS(Fundos[Notificações],Fundos[Descumprimento],Tabela8[[#This Row],[Descumprimento - Regulamento de Emissores - Fundos]],Fundos[Ano],YEAR(AP$47),Fundos[Mês],AP$3)</f>
        <v>0</v>
      </c>
      <c r="AQ56" s="17">
        <f>SUMIFS(Fundos[Notificações],Fundos[Descumprimento],Tabela8[[#This Row],[Descumprimento - Regulamento de Emissores - Fundos]],Fundos[Ano],YEAR(AQ$47),Fundos[Mês],AQ$3)</f>
        <v>0</v>
      </c>
      <c r="AR56" s="17">
        <f>SUMIFS(Fundos[Notificações],Fundos[Descumprimento],Tabela8[[#This Row],[Descumprimento - Regulamento de Emissores - Fundos]],Fundos[Ano],YEAR(AR$47),Fundos[Mês],AR$3)</f>
        <v>0</v>
      </c>
      <c r="AS56" s="17">
        <f>SUMIFS(Fundos[Notificações],Fundos[Descumprimento],Tabela8[[#This Row],[Descumprimento - Regulamento de Emissores - Fundos]],Fundos[Ano],YEAR(AS$47),Fundos[Mês],AS$3)</f>
        <v>0</v>
      </c>
      <c r="AT56" s="17">
        <f>SUMIFS(Fundos[Notificações],Fundos[Descumprimento],Tabela8[[#This Row],[Descumprimento - Regulamento de Emissores - Fundos]],Fundos[Ano],YEAR(AT$47),Fundos[Mês],AT$3)</f>
        <v>0</v>
      </c>
      <c r="AU56" s="17">
        <f>SUMIFS(Fundos[Notificações],Fundos[Descumprimento],Tabela8[[#This Row],[Descumprimento - Regulamento de Emissores - Fundos]],Fundos[Ano],YEAR(AU$47),Fundos[Mês],AU$3)</f>
        <v>0</v>
      </c>
      <c r="AV56" s="17">
        <f>SUMIFS(Fundos[Notificações],Fundos[Descumprimento],Tabela8[[#This Row],[Descumprimento - Regulamento de Emissores - Fundos]],Fundos[Ano],YEAR(AV$47),Fundos[Mês],AV$3)</f>
        <v>0</v>
      </c>
      <c r="AW56" s="17">
        <f>SUMIFS(Fundos[Notificações],Fundos[Descumprimento],Tabela8[[#This Row],[Descumprimento - Regulamento de Emissores - Fundos]],Fundos[Ano],YEAR(AW$47),Fundos[Mês],AW$3)</f>
        <v>0</v>
      </c>
      <c r="AX56" s="17">
        <f>SUMIFS(Fundos[Notificações],Fundos[Descumprimento],Tabela8[[#This Row],[Descumprimento - Regulamento de Emissores - Fundos]],Fundos[Ano],YEAR(AX$47),Fundos[Mês],AX$3)</f>
        <v>0</v>
      </c>
      <c r="AY56" s="17">
        <f>SUMIFS(Fundos[Notificações],Fundos[Descumprimento],Tabela8[[#This Row],[Descumprimento - Regulamento de Emissores - Fundos]],Fundos[Ano],YEAR(AY$47),Fundos[Mês],AY$3)</f>
        <v>0</v>
      </c>
      <c r="AZ56" s="17">
        <f>SUMIFS(Fundos[Notificações],Fundos[Descumprimento],Tabela8[[#This Row],[Descumprimento - Regulamento de Emissores - Fundos]],Fundos[Ano],YEAR(AZ$47),Fundos[Mês],AZ$3)</f>
        <v>0</v>
      </c>
    </row>
    <row r="57" spans="1:52" x14ac:dyDescent="0.25">
      <c r="A57" s="9">
        <f>SUM(Tabela8[[#This Row],[jan-13]:[dez-16]])</f>
        <v>2</v>
      </c>
      <c r="B57" s="36">
        <f t="shared" si="2"/>
        <v>7.246376811594203E-3</v>
      </c>
      <c r="D57" s="10" t="s">
        <v>152</v>
      </c>
      <c r="E57" s="17">
        <f>SUMIFS(Fundos[Notificações],Fundos[Descumprimento],Tabela8[[#This Row],[Descumprimento - Regulamento de Emissores - Fundos]],Fundos[Ano],YEAR(E$47),Fundos[Mês],E$3)</f>
        <v>0</v>
      </c>
      <c r="F57" s="17">
        <f>SUMIFS(Fundos[Notificações],Fundos[Descumprimento],Tabela8[[#This Row],[Descumprimento - Regulamento de Emissores - Fundos]],Fundos[Ano],YEAR(F$47),Fundos[Mês],F$3)</f>
        <v>0</v>
      </c>
      <c r="G57" s="17">
        <f>SUMIFS(Fundos[Notificações],Fundos[Descumprimento],Tabela8[[#This Row],[Descumprimento - Regulamento de Emissores - Fundos]],Fundos[Ano],YEAR(G$47),Fundos[Mês],G$3)</f>
        <v>0</v>
      </c>
      <c r="H57" s="17">
        <f>SUMIFS(Fundos[Notificações],Fundos[Descumprimento],Tabela8[[#This Row],[Descumprimento - Regulamento de Emissores - Fundos]],Fundos[Ano],YEAR(H$47),Fundos[Mês],H$3)</f>
        <v>0</v>
      </c>
      <c r="I57" s="17">
        <f>SUMIFS(Fundos[Notificações],Fundos[Descumprimento],Tabela8[[#This Row],[Descumprimento - Regulamento de Emissores - Fundos]],Fundos[Ano],YEAR(I$47),Fundos[Mês],I$3)</f>
        <v>0</v>
      </c>
      <c r="J57" s="17">
        <f>SUMIFS(Fundos[Notificações],Fundos[Descumprimento],Tabela8[[#This Row],[Descumprimento - Regulamento de Emissores - Fundos]],Fundos[Ano],YEAR(J$47),Fundos[Mês],J$3)</f>
        <v>0</v>
      </c>
      <c r="K57" s="17">
        <f>SUMIFS(Fundos[Notificações],Fundos[Descumprimento],Tabela8[[#This Row],[Descumprimento - Regulamento de Emissores - Fundos]],Fundos[Ano],YEAR(K$47),Fundos[Mês],K$3)</f>
        <v>0</v>
      </c>
      <c r="L57" s="17">
        <f>SUMIFS(Fundos[Notificações],Fundos[Descumprimento],Tabela8[[#This Row],[Descumprimento - Regulamento de Emissores - Fundos]],Fundos[Ano],YEAR(L$47),Fundos[Mês],L$3)</f>
        <v>0</v>
      </c>
      <c r="M57" s="17">
        <f>SUMIFS(Fundos[Notificações],Fundos[Descumprimento],Tabela8[[#This Row],[Descumprimento - Regulamento de Emissores - Fundos]],Fundos[Ano],YEAR(M$47),Fundos[Mês],M$3)</f>
        <v>0</v>
      </c>
      <c r="N57" s="17">
        <f>SUMIFS(Fundos[Notificações],Fundos[Descumprimento],Tabela8[[#This Row],[Descumprimento - Regulamento de Emissores - Fundos]],Fundos[Ano],YEAR(N$47),Fundos[Mês],N$3)</f>
        <v>0</v>
      </c>
      <c r="O57" s="17">
        <f>SUMIFS(Fundos[Notificações],Fundos[Descumprimento],Tabela8[[#This Row],[Descumprimento - Regulamento de Emissores - Fundos]],Fundos[Ano],YEAR(O$47),Fundos[Mês],O$3)</f>
        <v>0</v>
      </c>
      <c r="P57" s="17">
        <f>SUMIFS(Fundos[Notificações],Fundos[Descumprimento],Tabela8[[#This Row],[Descumprimento - Regulamento de Emissores - Fundos]],Fundos[Ano],YEAR(P$47),Fundos[Mês],P$3)</f>
        <v>0</v>
      </c>
      <c r="Q57" s="17">
        <f>SUMIFS(Fundos[Notificações],Fundos[Descumprimento],Tabela8[[#This Row],[Descumprimento - Regulamento de Emissores - Fundos]],Fundos[Ano],YEAR(Q$47),Fundos[Mês],Q$3)</f>
        <v>0</v>
      </c>
      <c r="R57" s="17">
        <f>SUMIFS(Fundos[Notificações],Fundos[Descumprimento],Tabela8[[#This Row],[Descumprimento - Regulamento de Emissores - Fundos]],Fundos[Ano],YEAR(R$47),Fundos[Mês],R$3)</f>
        <v>0</v>
      </c>
      <c r="S57" s="17">
        <f>SUMIFS(Fundos[Notificações],Fundos[Descumprimento],Tabela8[[#This Row],[Descumprimento - Regulamento de Emissores - Fundos]],Fundos[Ano],YEAR(S$47),Fundos[Mês],S$3)</f>
        <v>0</v>
      </c>
      <c r="T57" s="17">
        <f>SUMIFS(Fundos[Notificações],Fundos[Descumprimento],Tabela8[[#This Row],[Descumprimento - Regulamento de Emissores - Fundos]],Fundos[Ano],YEAR(T$47),Fundos[Mês],T$3)</f>
        <v>0</v>
      </c>
      <c r="U57" s="17">
        <f>SUMIFS(Fundos[Notificações],Fundos[Descumprimento],Tabela8[[#This Row],[Descumprimento - Regulamento de Emissores - Fundos]],Fundos[Ano],YEAR(U$47),Fundos[Mês],U$3)</f>
        <v>0</v>
      </c>
      <c r="V57" s="17">
        <f>SUMIFS(Fundos[Notificações],Fundos[Descumprimento],Tabela8[[#This Row],[Descumprimento - Regulamento de Emissores - Fundos]],Fundos[Ano],YEAR(V$47),Fundos[Mês],V$3)</f>
        <v>0</v>
      </c>
      <c r="W57" s="17">
        <f>SUMIFS(Fundos[Notificações],Fundos[Descumprimento],Tabela8[[#This Row],[Descumprimento - Regulamento de Emissores - Fundos]],Fundos[Ano],YEAR(W$47),Fundos[Mês],W$3)</f>
        <v>0</v>
      </c>
      <c r="X57" s="17">
        <f>SUMIFS(Fundos[Notificações],Fundos[Descumprimento],Tabela8[[#This Row],[Descumprimento - Regulamento de Emissores - Fundos]],Fundos[Ano],YEAR(X$47),Fundos[Mês],X$3)</f>
        <v>0</v>
      </c>
      <c r="Y57" s="17">
        <f>SUMIFS(Fundos[Notificações],Fundos[Descumprimento],Tabela8[[#This Row],[Descumprimento - Regulamento de Emissores - Fundos]],Fundos[Ano],YEAR(Y$47),Fundos[Mês],Y$3)</f>
        <v>0</v>
      </c>
      <c r="Z57" s="17">
        <f>SUMIFS(Fundos[Notificações],Fundos[Descumprimento],Tabela8[[#This Row],[Descumprimento - Regulamento de Emissores - Fundos]],Fundos[Ano],YEAR(Z$47),Fundos[Mês],Z$3)</f>
        <v>0</v>
      </c>
      <c r="AA57" s="17">
        <f>SUMIFS(Fundos[Notificações],Fundos[Descumprimento],Tabela8[[#This Row],[Descumprimento - Regulamento de Emissores - Fundos]],Fundos[Ano],YEAR(AA$47),Fundos[Mês],AA$3)</f>
        <v>0</v>
      </c>
      <c r="AB57" s="17">
        <f>SUMIFS(Fundos[Notificações],Fundos[Descumprimento],Tabela8[[#This Row],[Descumprimento - Regulamento de Emissores - Fundos]],Fundos[Ano],YEAR(AB$47),Fundos[Mês],AB$3)</f>
        <v>0</v>
      </c>
      <c r="AC57" s="17">
        <f>SUMIFS(Fundos[Notificações],Fundos[Descumprimento],Tabela8[[#This Row],[Descumprimento - Regulamento de Emissores - Fundos]],Fundos[Ano],YEAR(AC$47),Fundos[Mês],AC$3)</f>
        <v>0</v>
      </c>
      <c r="AD57" s="17">
        <f>SUMIFS(Fundos[Notificações],Fundos[Descumprimento],Tabela8[[#This Row],[Descumprimento - Regulamento de Emissores - Fundos]],Fundos[Ano],YEAR(AD$47),Fundos[Mês],AD$3)</f>
        <v>0</v>
      </c>
      <c r="AE57" s="17">
        <f>SUMIFS(Fundos[Notificações],Fundos[Descumprimento],Tabela8[[#This Row],[Descumprimento - Regulamento de Emissores - Fundos]],Fundos[Ano],YEAR(AE$47),Fundos[Mês],AE$3)</f>
        <v>0</v>
      </c>
      <c r="AF57" s="17">
        <f>SUMIFS(Fundos[Notificações],Fundos[Descumprimento],Tabela8[[#This Row],[Descumprimento - Regulamento de Emissores - Fundos]],Fundos[Ano],YEAR(AF$47),Fundos[Mês],AF$3)</f>
        <v>0</v>
      </c>
      <c r="AG57" s="17">
        <f>SUMIFS(Fundos[Notificações],Fundos[Descumprimento],Tabela8[[#This Row],[Descumprimento - Regulamento de Emissores - Fundos]],Fundos[Ano],YEAR(AG$47),Fundos[Mês],AG$3)</f>
        <v>0</v>
      </c>
      <c r="AH57" s="17">
        <f>SUMIFS(Fundos[Notificações],Fundos[Descumprimento],Tabela8[[#This Row],[Descumprimento - Regulamento de Emissores - Fundos]],Fundos[Ano],YEAR(AH$47),Fundos[Mês],AH$3)</f>
        <v>0</v>
      </c>
      <c r="AI57" s="17">
        <f>SUMIFS(Fundos[Notificações],Fundos[Descumprimento],Tabela8[[#This Row],[Descumprimento - Regulamento de Emissores - Fundos]],Fundos[Ano],YEAR(AI$47),Fundos[Mês],AI$3)</f>
        <v>0</v>
      </c>
      <c r="AJ57" s="17">
        <f>SUMIFS(Fundos[Notificações],Fundos[Descumprimento],Tabela8[[#This Row],[Descumprimento - Regulamento de Emissores - Fundos]],Fundos[Ano],YEAR(AJ$47),Fundos[Mês],AJ$3)</f>
        <v>0</v>
      </c>
      <c r="AK57" s="17">
        <f>SUMIFS(Fundos[Notificações],Fundos[Descumprimento],Tabela8[[#This Row],[Descumprimento - Regulamento de Emissores - Fundos]],Fundos[Ano],YEAR(AK$47),Fundos[Mês],AK$3)</f>
        <v>0</v>
      </c>
      <c r="AL57" s="17">
        <f>SUMIFS(Fundos[Notificações],Fundos[Descumprimento],Tabela8[[#This Row],[Descumprimento - Regulamento de Emissores - Fundos]],Fundos[Ano],YEAR(AL$47),Fundos[Mês],AL$3)</f>
        <v>0</v>
      </c>
      <c r="AM57" s="17">
        <f>SUMIFS(Fundos[Notificações],Fundos[Descumprimento],Tabela8[[#This Row],[Descumprimento - Regulamento de Emissores - Fundos]],Fundos[Ano],YEAR(AM$47),Fundos[Mês],AM$3)</f>
        <v>0</v>
      </c>
      <c r="AN57" s="17">
        <f>SUMIFS(Fundos[Notificações],Fundos[Descumprimento],Tabela8[[#This Row],[Descumprimento - Regulamento de Emissores - Fundos]],Fundos[Ano],YEAR(AN$47),Fundos[Mês],AN$3)</f>
        <v>0</v>
      </c>
      <c r="AO57" s="17">
        <f>SUMIFS(Fundos[Notificações],Fundos[Descumprimento],Tabela8[[#This Row],[Descumprimento - Regulamento de Emissores - Fundos]],Fundos[Ano],YEAR(AO$47),Fundos[Mês],AO$3)</f>
        <v>0</v>
      </c>
      <c r="AP57" s="17">
        <f>SUMIFS(Fundos[Notificações],Fundos[Descumprimento],Tabela8[[#This Row],[Descumprimento - Regulamento de Emissores - Fundos]],Fundos[Ano],YEAR(AP$47),Fundos[Mês],AP$3)</f>
        <v>0</v>
      </c>
      <c r="AQ57" s="17">
        <f>SUMIFS(Fundos[Notificações],Fundos[Descumprimento],Tabela8[[#This Row],[Descumprimento - Regulamento de Emissores - Fundos]],Fundos[Ano],YEAR(AQ$47),Fundos[Mês],AQ$3)</f>
        <v>0</v>
      </c>
      <c r="AR57" s="17">
        <f>SUMIFS(Fundos[Notificações],Fundos[Descumprimento],Tabela8[[#This Row],[Descumprimento - Regulamento de Emissores - Fundos]],Fundos[Ano],YEAR(AR$47),Fundos[Mês],AR$3)</f>
        <v>0</v>
      </c>
      <c r="AS57" s="17">
        <f>SUMIFS(Fundos[Notificações],Fundos[Descumprimento],Tabela8[[#This Row],[Descumprimento - Regulamento de Emissores - Fundos]],Fundos[Ano],YEAR(AS$47),Fundos[Mês],AS$3)</f>
        <v>0</v>
      </c>
      <c r="AT57" s="17">
        <f>SUMIFS(Fundos[Notificações],Fundos[Descumprimento],Tabela8[[#This Row],[Descumprimento - Regulamento de Emissores - Fundos]],Fundos[Ano],YEAR(AT$47),Fundos[Mês],AT$3)</f>
        <v>0</v>
      </c>
      <c r="AU57" s="17">
        <f>SUMIFS(Fundos[Notificações],Fundos[Descumprimento],Tabela8[[#This Row],[Descumprimento - Regulamento de Emissores - Fundos]],Fundos[Ano],YEAR(AU$47),Fundos[Mês],AU$3)</f>
        <v>0</v>
      </c>
      <c r="AV57" s="17">
        <f>SUMIFS(Fundos[Notificações],Fundos[Descumprimento],Tabela8[[#This Row],[Descumprimento - Regulamento de Emissores - Fundos]],Fundos[Ano],YEAR(AV$47),Fundos[Mês],AV$3)</f>
        <v>0</v>
      </c>
      <c r="AW57" s="17">
        <f>SUMIFS(Fundos[Notificações],Fundos[Descumprimento],Tabela8[[#This Row],[Descumprimento - Regulamento de Emissores - Fundos]],Fundos[Ano],YEAR(AW$47),Fundos[Mês],AW$3)</f>
        <v>0</v>
      </c>
      <c r="AX57" s="17">
        <f>SUMIFS(Fundos[Notificações],Fundos[Descumprimento],Tabela8[[#This Row],[Descumprimento - Regulamento de Emissores - Fundos]],Fundos[Ano],YEAR(AX$47),Fundos[Mês],AX$3)</f>
        <v>0</v>
      </c>
      <c r="AY57" s="17">
        <f>SUMIFS(Fundos[Notificações],Fundos[Descumprimento],Tabela8[[#This Row],[Descumprimento - Regulamento de Emissores - Fundos]],Fundos[Ano],YEAR(AY$47),Fundos[Mês],AY$3)</f>
        <v>0</v>
      </c>
      <c r="AZ57" s="17">
        <f>SUMIFS(Fundos[Notificações],Fundos[Descumprimento],Tabela8[[#This Row],[Descumprimento - Regulamento de Emissores - Fundos]],Fundos[Ano],YEAR(AZ$47),Fundos[Mês],AZ$3)</f>
        <v>2</v>
      </c>
    </row>
    <row r="58" spans="1:52" ht="30" x14ac:dyDescent="0.25">
      <c r="A58" s="9">
        <f>SUM(Tabela8[[#This Row],[jan-13]:[dez-16]])</f>
        <v>15</v>
      </c>
      <c r="B58" s="36">
        <f t="shared" si="2"/>
        <v>5.434782608695652E-2</v>
      </c>
      <c r="D58" s="10" t="s">
        <v>148</v>
      </c>
      <c r="E58" s="17">
        <f>SUMIFS(Fundos[Notificações],Fundos[Descumprimento],Tabela8[[#This Row],[Descumprimento - Regulamento de Emissores - Fundos]],Fundos[Ano],YEAR(E$47),Fundos[Mês],E$3)</f>
        <v>0</v>
      </c>
      <c r="F58" s="17">
        <f>SUMIFS(Fundos[Notificações],Fundos[Descumprimento],Tabela8[[#This Row],[Descumprimento - Regulamento de Emissores - Fundos]],Fundos[Ano],YEAR(F$47),Fundos[Mês],F$3)</f>
        <v>0</v>
      </c>
      <c r="G58" s="17">
        <f>SUMIFS(Fundos[Notificações],Fundos[Descumprimento],Tabela8[[#This Row],[Descumprimento - Regulamento de Emissores - Fundos]],Fundos[Ano],YEAR(G$47),Fundos[Mês],G$3)</f>
        <v>0</v>
      </c>
      <c r="H58" s="17">
        <f>SUMIFS(Fundos[Notificações],Fundos[Descumprimento],Tabela8[[#This Row],[Descumprimento - Regulamento de Emissores - Fundos]],Fundos[Ano],YEAR(H$47),Fundos[Mês],H$3)</f>
        <v>0</v>
      </c>
      <c r="I58" s="17">
        <f>SUMIFS(Fundos[Notificações],Fundos[Descumprimento],Tabela8[[#This Row],[Descumprimento - Regulamento de Emissores - Fundos]],Fundos[Ano],YEAR(I$47),Fundos[Mês],I$3)</f>
        <v>0</v>
      </c>
      <c r="J58" s="17">
        <f>SUMIFS(Fundos[Notificações],Fundos[Descumprimento],Tabela8[[#This Row],[Descumprimento - Regulamento de Emissores - Fundos]],Fundos[Ano],YEAR(J$47),Fundos[Mês],J$3)</f>
        <v>0</v>
      </c>
      <c r="K58" s="17">
        <f>SUMIFS(Fundos[Notificações],Fundos[Descumprimento],Tabela8[[#This Row],[Descumprimento - Regulamento de Emissores - Fundos]],Fundos[Ano],YEAR(K$47),Fundos[Mês],K$3)</f>
        <v>0</v>
      </c>
      <c r="L58" s="17">
        <f>SUMIFS(Fundos[Notificações],Fundos[Descumprimento],Tabela8[[#This Row],[Descumprimento - Regulamento de Emissores - Fundos]],Fundos[Ano],YEAR(L$47),Fundos[Mês],L$3)</f>
        <v>0</v>
      </c>
      <c r="M58" s="17">
        <f>SUMIFS(Fundos[Notificações],Fundos[Descumprimento],Tabela8[[#This Row],[Descumprimento - Regulamento de Emissores - Fundos]],Fundos[Ano],YEAR(M$47),Fundos[Mês],M$3)</f>
        <v>0</v>
      </c>
      <c r="N58" s="17">
        <f>SUMIFS(Fundos[Notificações],Fundos[Descumprimento],Tabela8[[#This Row],[Descumprimento - Regulamento de Emissores - Fundos]],Fundos[Ano],YEAR(N$47),Fundos[Mês],N$3)</f>
        <v>0</v>
      </c>
      <c r="O58" s="17">
        <f>SUMIFS(Fundos[Notificações],Fundos[Descumprimento],Tabela8[[#This Row],[Descumprimento - Regulamento de Emissores - Fundos]],Fundos[Ano],YEAR(O$47),Fundos[Mês],O$3)</f>
        <v>0</v>
      </c>
      <c r="P58" s="17">
        <f>SUMIFS(Fundos[Notificações],Fundos[Descumprimento],Tabela8[[#This Row],[Descumprimento - Regulamento de Emissores - Fundos]],Fundos[Ano],YEAR(P$47),Fundos[Mês],P$3)</f>
        <v>0</v>
      </c>
      <c r="Q58" s="17">
        <f>SUMIFS(Fundos[Notificações],Fundos[Descumprimento],Tabela8[[#This Row],[Descumprimento - Regulamento de Emissores - Fundos]],Fundos[Ano],YEAR(Q$47),Fundos[Mês],Q$3)</f>
        <v>0</v>
      </c>
      <c r="R58" s="17">
        <f>SUMIFS(Fundos[Notificações],Fundos[Descumprimento],Tabela8[[#This Row],[Descumprimento - Regulamento de Emissores - Fundos]],Fundos[Ano],YEAR(R$47),Fundos[Mês],R$3)</f>
        <v>0</v>
      </c>
      <c r="S58" s="17">
        <f>SUMIFS(Fundos[Notificações],Fundos[Descumprimento],Tabela8[[#This Row],[Descumprimento - Regulamento de Emissores - Fundos]],Fundos[Ano],YEAR(S$47),Fundos[Mês],S$3)</f>
        <v>0</v>
      </c>
      <c r="T58" s="17">
        <f>SUMIFS(Fundos[Notificações],Fundos[Descumprimento],Tabela8[[#This Row],[Descumprimento - Regulamento de Emissores - Fundos]],Fundos[Ano],YEAR(T$47),Fundos[Mês],T$3)</f>
        <v>0</v>
      </c>
      <c r="U58" s="17">
        <f>SUMIFS(Fundos[Notificações],Fundos[Descumprimento],Tabela8[[#This Row],[Descumprimento - Regulamento de Emissores - Fundos]],Fundos[Ano],YEAR(U$47),Fundos[Mês],U$3)</f>
        <v>0</v>
      </c>
      <c r="V58" s="17">
        <f>SUMIFS(Fundos[Notificações],Fundos[Descumprimento],Tabela8[[#This Row],[Descumprimento - Regulamento de Emissores - Fundos]],Fundos[Ano],YEAR(V$47),Fundos[Mês],V$3)</f>
        <v>0</v>
      </c>
      <c r="W58" s="17">
        <f>SUMIFS(Fundos[Notificações],Fundos[Descumprimento],Tabela8[[#This Row],[Descumprimento - Regulamento de Emissores - Fundos]],Fundos[Ano],YEAR(W$47),Fundos[Mês],W$3)</f>
        <v>0</v>
      </c>
      <c r="X58" s="17">
        <f>SUMIFS(Fundos[Notificações],Fundos[Descumprimento],Tabela8[[#This Row],[Descumprimento - Regulamento de Emissores - Fundos]],Fundos[Ano],YEAR(X$47),Fundos[Mês],X$3)</f>
        <v>0</v>
      </c>
      <c r="Y58" s="17">
        <f>SUMIFS(Fundos[Notificações],Fundos[Descumprimento],Tabela8[[#This Row],[Descumprimento - Regulamento de Emissores - Fundos]],Fundos[Ano],YEAR(Y$47),Fundos[Mês],Y$3)</f>
        <v>0</v>
      </c>
      <c r="Z58" s="17">
        <f>SUMIFS(Fundos[Notificações],Fundos[Descumprimento],Tabela8[[#This Row],[Descumprimento - Regulamento de Emissores - Fundos]],Fundos[Ano],YEAR(Z$47),Fundos[Mês],Z$3)</f>
        <v>0</v>
      </c>
      <c r="AA58" s="17">
        <f>SUMIFS(Fundos[Notificações],Fundos[Descumprimento],Tabela8[[#This Row],[Descumprimento - Regulamento de Emissores - Fundos]],Fundos[Ano],YEAR(AA$47),Fundos[Mês],AA$3)</f>
        <v>0</v>
      </c>
      <c r="AB58" s="17">
        <f>SUMIFS(Fundos[Notificações],Fundos[Descumprimento],Tabela8[[#This Row],[Descumprimento - Regulamento de Emissores - Fundos]],Fundos[Ano],YEAR(AB$47),Fundos[Mês],AB$3)</f>
        <v>0</v>
      </c>
      <c r="AC58" s="17">
        <f>SUMIFS(Fundos[Notificações],Fundos[Descumprimento],Tabela8[[#This Row],[Descumprimento - Regulamento de Emissores - Fundos]],Fundos[Ano],YEAR(AC$47),Fundos[Mês],AC$3)</f>
        <v>0</v>
      </c>
      <c r="AD58" s="17">
        <f>SUMIFS(Fundos[Notificações],Fundos[Descumprimento],Tabela8[[#This Row],[Descumprimento - Regulamento de Emissores - Fundos]],Fundos[Ano],YEAR(AD$47),Fundos[Mês],AD$3)</f>
        <v>0</v>
      </c>
      <c r="AE58" s="17">
        <f>SUMIFS(Fundos[Notificações],Fundos[Descumprimento],Tabela8[[#This Row],[Descumprimento - Regulamento de Emissores - Fundos]],Fundos[Ano],YEAR(AE$47),Fundos[Mês],AE$3)</f>
        <v>0</v>
      </c>
      <c r="AF58" s="17">
        <f>SUMIFS(Fundos[Notificações],Fundos[Descumprimento],Tabela8[[#This Row],[Descumprimento - Regulamento de Emissores - Fundos]],Fundos[Ano],YEAR(AF$47),Fundos[Mês],AF$3)</f>
        <v>0</v>
      </c>
      <c r="AG58" s="17">
        <f>SUMIFS(Fundos[Notificações],Fundos[Descumprimento],Tabela8[[#This Row],[Descumprimento - Regulamento de Emissores - Fundos]],Fundos[Ano],YEAR(AG$47),Fundos[Mês],AG$3)</f>
        <v>0</v>
      </c>
      <c r="AH58" s="17">
        <f>SUMIFS(Fundos[Notificações],Fundos[Descumprimento],Tabela8[[#This Row],[Descumprimento - Regulamento de Emissores - Fundos]],Fundos[Ano],YEAR(AH$47),Fundos[Mês],AH$3)</f>
        <v>0</v>
      </c>
      <c r="AI58" s="17">
        <f>SUMIFS(Fundos[Notificações],Fundos[Descumprimento],Tabela8[[#This Row],[Descumprimento - Regulamento de Emissores - Fundos]],Fundos[Ano],YEAR(AI$47),Fundos[Mês],AI$3)</f>
        <v>0</v>
      </c>
      <c r="AJ58" s="17">
        <f>SUMIFS(Fundos[Notificações],Fundos[Descumprimento],Tabela8[[#This Row],[Descumprimento - Regulamento de Emissores - Fundos]],Fundos[Ano],YEAR(AJ$47),Fundos[Mês],AJ$3)</f>
        <v>0</v>
      </c>
      <c r="AK58" s="17">
        <f>SUMIFS(Fundos[Notificações],Fundos[Descumprimento],Tabela8[[#This Row],[Descumprimento - Regulamento de Emissores - Fundos]],Fundos[Ano],YEAR(AK$47),Fundos[Mês],AK$3)</f>
        <v>0</v>
      </c>
      <c r="AL58" s="17">
        <f>SUMIFS(Fundos[Notificações],Fundos[Descumprimento],Tabela8[[#This Row],[Descumprimento - Regulamento de Emissores - Fundos]],Fundos[Ano],YEAR(AL$47),Fundos[Mês],AL$3)</f>
        <v>0</v>
      </c>
      <c r="AM58" s="17">
        <f>SUMIFS(Fundos[Notificações],Fundos[Descumprimento],Tabela8[[#This Row],[Descumprimento - Regulamento de Emissores - Fundos]],Fundos[Ano],YEAR(AM$47),Fundos[Mês],AM$3)</f>
        <v>0</v>
      </c>
      <c r="AN58" s="17">
        <f>SUMIFS(Fundos[Notificações],Fundos[Descumprimento],Tabela8[[#This Row],[Descumprimento - Regulamento de Emissores - Fundos]],Fundos[Ano],YEAR(AN$47),Fundos[Mês],AN$3)</f>
        <v>0</v>
      </c>
      <c r="AO58" s="17">
        <f>SUMIFS(Fundos[Notificações],Fundos[Descumprimento],Tabela8[[#This Row],[Descumprimento - Regulamento de Emissores - Fundos]],Fundos[Ano],YEAR(AO$47),Fundos[Mês],AO$3)</f>
        <v>0</v>
      </c>
      <c r="AP58" s="17">
        <f>SUMIFS(Fundos[Notificações],Fundos[Descumprimento],Tabela8[[#This Row],[Descumprimento - Regulamento de Emissores - Fundos]],Fundos[Ano],YEAR(AP$47),Fundos[Mês],AP$3)</f>
        <v>1</v>
      </c>
      <c r="AQ58" s="17">
        <f>SUMIFS(Fundos[Notificações],Fundos[Descumprimento],Tabela8[[#This Row],[Descumprimento - Regulamento de Emissores - Fundos]],Fundos[Ano],YEAR(AQ$47),Fundos[Mês],AQ$3)</f>
        <v>0</v>
      </c>
      <c r="AR58" s="17">
        <f>SUMIFS(Fundos[Notificações],Fundos[Descumprimento],Tabela8[[#This Row],[Descumprimento - Regulamento de Emissores - Fundos]],Fundos[Ano],YEAR(AR$47),Fundos[Mês],AR$3)</f>
        <v>0</v>
      </c>
      <c r="AS58" s="17">
        <f>SUMIFS(Fundos[Notificações],Fundos[Descumprimento],Tabela8[[#This Row],[Descumprimento - Regulamento de Emissores - Fundos]],Fundos[Ano],YEAR(AS$47),Fundos[Mês],AS$3)</f>
        <v>2</v>
      </c>
      <c r="AT58" s="17">
        <f>SUMIFS(Fundos[Notificações],Fundos[Descumprimento],Tabela8[[#This Row],[Descumprimento - Regulamento de Emissores - Fundos]],Fundos[Ano],YEAR(AT$47),Fundos[Mês],AT$3)</f>
        <v>0</v>
      </c>
      <c r="AU58" s="17">
        <f>SUMIFS(Fundos[Notificações],Fundos[Descumprimento],Tabela8[[#This Row],[Descumprimento - Regulamento de Emissores - Fundos]],Fundos[Ano],YEAR(AU$47),Fundos[Mês],AU$3)</f>
        <v>1</v>
      </c>
      <c r="AV58" s="17">
        <f>SUMIFS(Fundos[Notificações],Fundos[Descumprimento],Tabela8[[#This Row],[Descumprimento - Regulamento de Emissores - Fundos]],Fundos[Ano],YEAR(AV$47),Fundos[Mês],AV$3)</f>
        <v>5</v>
      </c>
      <c r="AW58" s="17">
        <f>SUMIFS(Fundos[Notificações],Fundos[Descumprimento],Tabela8[[#This Row],[Descumprimento - Regulamento de Emissores - Fundos]],Fundos[Ano],YEAR(AW$47),Fundos[Mês],AW$3)</f>
        <v>1</v>
      </c>
      <c r="AX58" s="17">
        <f>SUMIFS(Fundos[Notificações],Fundos[Descumprimento],Tabela8[[#This Row],[Descumprimento - Regulamento de Emissores - Fundos]],Fundos[Ano],YEAR(AX$47),Fundos[Mês],AX$3)</f>
        <v>0</v>
      </c>
      <c r="AY58" s="17">
        <f>SUMIFS(Fundos[Notificações],Fundos[Descumprimento],Tabela8[[#This Row],[Descumprimento - Regulamento de Emissores - Fundos]],Fundos[Ano],YEAR(AY$47),Fundos[Mês],AY$3)</f>
        <v>1</v>
      </c>
      <c r="AZ58" s="17">
        <f>SUMIFS(Fundos[Notificações],Fundos[Descumprimento],Tabela8[[#This Row],[Descumprimento - Regulamento de Emissores - Fundos]],Fundos[Ano],YEAR(AZ$47),Fundos[Mês],AZ$3)</f>
        <v>4</v>
      </c>
    </row>
    <row r="59" spans="1:52" x14ac:dyDescent="0.25">
      <c r="A59" s="9">
        <f>SUM(Tabela8[[#This Row],[jan-13]:[dez-16]])</f>
        <v>2</v>
      </c>
      <c r="B59" s="36">
        <f t="shared" si="2"/>
        <v>7.246376811594203E-3</v>
      </c>
      <c r="D59" s="10" t="s">
        <v>157</v>
      </c>
      <c r="E59" s="17">
        <f>SUMIFS(Fundos[Notificações],Fundos[Descumprimento],Tabela8[[#This Row],[Descumprimento - Regulamento de Emissores - Fundos]],Fundos[Ano],YEAR(E$47),Fundos[Mês],E$3)</f>
        <v>0</v>
      </c>
      <c r="F59" s="17">
        <f>SUMIFS(Fundos[Notificações],Fundos[Descumprimento],Tabela8[[#This Row],[Descumprimento - Regulamento de Emissores - Fundos]],Fundos[Ano],YEAR(F$47),Fundos[Mês],F$3)</f>
        <v>0</v>
      </c>
      <c r="G59" s="17">
        <f>SUMIFS(Fundos[Notificações],Fundos[Descumprimento],Tabela8[[#This Row],[Descumprimento - Regulamento de Emissores - Fundos]],Fundos[Ano],YEAR(G$47),Fundos[Mês],G$3)</f>
        <v>0</v>
      </c>
      <c r="H59" s="17">
        <f>SUMIFS(Fundos[Notificações],Fundos[Descumprimento],Tabela8[[#This Row],[Descumprimento - Regulamento de Emissores - Fundos]],Fundos[Ano],YEAR(H$47),Fundos[Mês],H$3)</f>
        <v>0</v>
      </c>
      <c r="I59" s="17">
        <f>SUMIFS(Fundos[Notificações],Fundos[Descumprimento],Tabela8[[#This Row],[Descumprimento - Regulamento de Emissores - Fundos]],Fundos[Ano],YEAR(I$47),Fundos[Mês],I$3)</f>
        <v>0</v>
      </c>
      <c r="J59" s="17">
        <f>SUMIFS(Fundos[Notificações],Fundos[Descumprimento],Tabela8[[#This Row],[Descumprimento - Regulamento de Emissores - Fundos]],Fundos[Ano],YEAR(J$47),Fundos[Mês],J$3)</f>
        <v>0</v>
      </c>
      <c r="K59" s="17">
        <f>SUMIFS(Fundos[Notificações],Fundos[Descumprimento],Tabela8[[#This Row],[Descumprimento - Regulamento de Emissores - Fundos]],Fundos[Ano],YEAR(K$47),Fundos[Mês],K$3)</f>
        <v>0</v>
      </c>
      <c r="L59" s="17">
        <f>SUMIFS(Fundos[Notificações],Fundos[Descumprimento],Tabela8[[#This Row],[Descumprimento - Regulamento de Emissores - Fundos]],Fundos[Ano],YEAR(L$47),Fundos[Mês],L$3)</f>
        <v>0</v>
      </c>
      <c r="M59" s="17">
        <f>SUMIFS(Fundos[Notificações],Fundos[Descumprimento],Tabela8[[#This Row],[Descumprimento - Regulamento de Emissores - Fundos]],Fundos[Ano],YEAR(M$47),Fundos[Mês],M$3)</f>
        <v>0</v>
      </c>
      <c r="N59" s="17">
        <f>SUMIFS(Fundos[Notificações],Fundos[Descumprimento],Tabela8[[#This Row],[Descumprimento - Regulamento de Emissores - Fundos]],Fundos[Ano],YEAR(N$47),Fundos[Mês],N$3)</f>
        <v>0</v>
      </c>
      <c r="O59" s="17">
        <f>SUMIFS(Fundos[Notificações],Fundos[Descumprimento],Tabela8[[#This Row],[Descumprimento - Regulamento de Emissores - Fundos]],Fundos[Ano],YEAR(O$47),Fundos[Mês],O$3)</f>
        <v>0</v>
      </c>
      <c r="P59" s="17">
        <f>SUMIFS(Fundos[Notificações],Fundos[Descumprimento],Tabela8[[#This Row],[Descumprimento - Regulamento de Emissores - Fundos]],Fundos[Ano],YEAR(P$47),Fundos[Mês],P$3)</f>
        <v>0</v>
      </c>
      <c r="Q59" s="17">
        <f>SUMIFS(Fundos[Notificações],Fundos[Descumprimento],Tabela8[[#This Row],[Descumprimento - Regulamento de Emissores - Fundos]],Fundos[Ano],YEAR(Q$47),Fundos[Mês],Q$3)</f>
        <v>0</v>
      </c>
      <c r="R59" s="17">
        <f>SUMIFS(Fundos[Notificações],Fundos[Descumprimento],Tabela8[[#This Row],[Descumprimento - Regulamento de Emissores - Fundos]],Fundos[Ano],YEAR(R$47),Fundos[Mês],R$3)</f>
        <v>0</v>
      </c>
      <c r="S59" s="17">
        <f>SUMIFS(Fundos[Notificações],Fundos[Descumprimento],Tabela8[[#This Row],[Descumprimento - Regulamento de Emissores - Fundos]],Fundos[Ano],YEAR(S$47),Fundos[Mês],S$3)</f>
        <v>0</v>
      </c>
      <c r="T59" s="17">
        <f>SUMIFS(Fundos[Notificações],Fundos[Descumprimento],Tabela8[[#This Row],[Descumprimento - Regulamento de Emissores - Fundos]],Fundos[Ano],YEAR(T$47),Fundos[Mês],T$3)</f>
        <v>0</v>
      </c>
      <c r="U59" s="17">
        <f>SUMIFS(Fundos[Notificações],Fundos[Descumprimento],Tabela8[[#This Row],[Descumprimento - Regulamento de Emissores - Fundos]],Fundos[Ano],YEAR(U$47),Fundos[Mês],U$3)</f>
        <v>0</v>
      </c>
      <c r="V59" s="17">
        <f>SUMIFS(Fundos[Notificações],Fundos[Descumprimento],Tabela8[[#This Row],[Descumprimento - Regulamento de Emissores - Fundos]],Fundos[Ano],YEAR(V$47),Fundos[Mês],V$3)</f>
        <v>0</v>
      </c>
      <c r="W59" s="17">
        <f>SUMIFS(Fundos[Notificações],Fundos[Descumprimento],Tabela8[[#This Row],[Descumprimento - Regulamento de Emissores - Fundos]],Fundos[Ano],YEAR(W$47),Fundos[Mês],W$3)</f>
        <v>0</v>
      </c>
      <c r="X59" s="17">
        <f>SUMIFS(Fundos[Notificações],Fundos[Descumprimento],Tabela8[[#This Row],[Descumprimento - Regulamento de Emissores - Fundos]],Fundos[Ano],YEAR(X$47),Fundos[Mês],X$3)</f>
        <v>0</v>
      </c>
      <c r="Y59" s="17">
        <f>SUMIFS(Fundos[Notificações],Fundos[Descumprimento],Tabela8[[#This Row],[Descumprimento - Regulamento de Emissores - Fundos]],Fundos[Ano],YEAR(Y$47),Fundos[Mês],Y$3)</f>
        <v>0</v>
      </c>
      <c r="Z59" s="17">
        <f>SUMIFS(Fundos[Notificações],Fundos[Descumprimento],Tabela8[[#This Row],[Descumprimento - Regulamento de Emissores - Fundos]],Fundos[Ano],YEAR(Z$47),Fundos[Mês],Z$3)</f>
        <v>0</v>
      </c>
      <c r="AA59" s="17">
        <f>SUMIFS(Fundos[Notificações],Fundos[Descumprimento],Tabela8[[#This Row],[Descumprimento - Regulamento de Emissores - Fundos]],Fundos[Ano],YEAR(AA$47),Fundos[Mês],AA$3)</f>
        <v>0</v>
      </c>
      <c r="AB59" s="17">
        <f>SUMIFS(Fundos[Notificações],Fundos[Descumprimento],Tabela8[[#This Row],[Descumprimento - Regulamento de Emissores - Fundos]],Fundos[Ano],YEAR(AB$47),Fundos[Mês],AB$3)</f>
        <v>0</v>
      </c>
      <c r="AC59" s="17">
        <f>SUMIFS(Fundos[Notificações],Fundos[Descumprimento],Tabela8[[#This Row],[Descumprimento - Regulamento de Emissores - Fundos]],Fundos[Ano],YEAR(AC$47),Fundos[Mês],AC$3)</f>
        <v>0</v>
      </c>
      <c r="AD59" s="17">
        <f>SUMIFS(Fundos[Notificações],Fundos[Descumprimento],Tabela8[[#This Row],[Descumprimento - Regulamento de Emissores - Fundos]],Fundos[Ano],YEAR(AD$47),Fundos[Mês],AD$3)</f>
        <v>0</v>
      </c>
      <c r="AE59" s="17">
        <f>SUMIFS(Fundos[Notificações],Fundos[Descumprimento],Tabela8[[#This Row],[Descumprimento - Regulamento de Emissores - Fundos]],Fundos[Ano],YEAR(AE$47),Fundos[Mês],AE$3)</f>
        <v>0</v>
      </c>
      <c r="AF59" s="17">
        <f>SUMIFS(Fundos[Notificações],Fundos[Descumprimento],Tabela8[[#This Row],[Descumprimento - Regulamento de Emissores - Fundos]],Fundos[Ano],YEAR(AF$47),Fundos[Mês],AF$3)</f>
        <v>0</v>
      </c>
      <c r="AG59" s="17">
        <f>SUMIFS(Fundos[Notificações],Fundos[Descumprimento],Tabela8[[#This Row],[Descumprimento - Regulamento de Emissores - Fundos]],Fundos[Ano],YEAR(AG$47),Fundos[Mês],AG$3)</f>
        <v>0</v>
      </c>
      <c r="AH59" s="17">
        <f>SUMIFS(Fundos[Notificações],Fundos[Descumprimento],Tabela8[[#This Row],[Descumprimento - Regulamento de Emissores - Fundos]],Fundos[Ano],YEAR(AH$47),Fundos[Mês],AH$3)</f>
        <v>0</v>
      </c>
      <c r="AI59" s="17">
        <f>SUMIFS(Fundos[Notificações],Fundos[Descumprimento],Tabela8[[#This Row],[Descumprimento - Regulamento de Emissores - Fundos]],Fundos[Ano],YEAR(AI$47),Fundos[Mês],AI$3)</f>
        <v>0</v>
      </c>
      <c r="AJ59" s="17">
        <f>SUMIFS(Fundos[Notificações],Fundos[Descumprimento],Tabela8[[#This Row],[Descumprimento - Regulamento de Emissores - Fundos]],Fundos[Ano],YEAR(AJ$47),Fundos[Mês],AJ$3)</f>
        <v>0</v>
      </c>
      <c r="AK59" s="17">
        <f>SUMIFS(Fundos[Notificações],Fundos[Descumprimento],Tabela8[[#This Row],[Descumprimento - Regulamento de Emissores - Fundos]],Fundos[Ano],YEAR(AK$47),Fundos[Mês],AK$3)</f>
        <v>0</v>
      </c>
      <c r="AL59" s="17">
        <f>SUMIFS(Fundos[Notificações],Fundos[Descumprimento],Tabela8[[#This Row],[Descumprimento - Regulamento de Emissores - Fundos]],Fundos[Ano],YEAR(AL$47),Fundos[Mês],AL$3)</f>
        <v>0</v>
      </c>
      <c r="AM59" s="17">
        <f>SUMIFS(Fundos[Notificações],Fundos[Descumprimento],Tabela8[[#This Row],[Descumprimento - Regulamento de Emissores - Fundos]],Fundos[Ano],YEAR(AM$47),Fundos[Mês],AM$3)</f>
        <v>0</v>
      </c>
      <c r="AN59" s="17">
        <f>SUMIFS(Fundos[Notificações],Fundos[Descumprimento],Tabela8[[#This Row],[Descumprimento - Regulamento de Emissores - Fundos]],Fundos[Ano],YEAR(AN$47),Fundos[Mês],AN$3)</f>
        <v>0</v>
      </c>
      <c r="AO59" s="17">
        <f>SUMIFS(Fundos[Notificações],Fundos[Descumprimento],Tabela8[[#This Row],[Descumprimento - Regulamento de Emissores - Fundos]],Fundos[Ano],YEAR(AO$47),Fundos[Mês],AO$3)</f>
        <v>0</v>
      </c>
      <c r="AP59" s="17">
        <f>SUMIFS(Fundos[Notificações],Fundos[Descumprimento],Tabela8[[#This Row],[Descumprimento - Regulamento de Emissores - Fundos]],Fundos[Ano],YEAR(AP$47),Fundos[Mês],AP$3)</f>
        <v>0</v>
      </c>
      <c r="AQ59" s="17">
        <f>SUMIFS(Fundos[Notificações],Fundos[Descumprimento],Tabela8[[#This Row],[Descumprimento - Regulamento de Emissores - Fundos]],Fundos[Ano],YEAR(AQ$47),Fundos[Mês],AQ$3)</f>
        <v>0</v>
      </c>
      <c r="AR59" s="17">
        <f>SUMIFS(Fundos[Notificações],Fundos[Descumprimento],Tabela8[[#This Row],[Descumprimento - Regulamento de Emissores - Fundos]],Fundos[Ano],YEAR(AR$47),Fundos[Mês],AR$3)</f>
        <v>0</v>
      </c>
      <c r="AS59" s="17">
        <f>SUMIFS(Fundos[Notificações],Fundos[Descumprimento],Tabela8[[#This Row],[Descumprimento - Regulamento de Emissores - Fundos]],Fundos[Ano],YEAR(AS$47),Fundos[Mês],AS$3)</f>
        <v>0</v>
      </c>
      <c r="AT59" s="17">
        <f>SUMIFS(Fundos[Notificações],Fundos[Descumprimento],Tabela8[[#This Row],[Descumprimento - Regulamento de Emissores - Fundos]],Fundos[Ano],YEAR(AT$47),Fundos[Mês],AT$3)</f>
        <v>0</v>
      </c>
      <c r="AU59" s="17">
        <f>SUMIFS(Fundos[Notificações],Fundos[Descumprimento],Tabela8[[#This Row],[Descumprimento - Regulamento de Emissores - Fundos]],Fundos[Ano],YEAR(AU$47),Fundos[Mês],AU$3)</f>
        <v>0</v>
      </c>
      <c r="AV59" s="17">
        <f>SUMIFS(Fundos[Notificações],Fundos[Descumprimento],Tabela8[[#This Row],[Descumprimento - Regulamento de Emissores - Fundos]],Fundos[Ano],YEAR(AV$47),Fundos[Mês],AV$3)</f>
        <v>0</v>
      </c>
      <c r="AW59" s="17">
        <f>SUMIFS(Fundos[Notificações],Fundos[Descumprimento],Tabela8[[#This Row],[Descumprimento - Regulamento de Emissores - Fundos]],Fundos[Ano],YEAR(AW$47),Fundos[Mês],AW$3)</f>
        <v>0</v>
      </c>
      <c r="AX59" s="17">
        <f>SUMIFS(Fundos[Notificações],Fundos[Descumprimento],Tabela8[[#This Row],[Descumprimento - Regulamento de Emissores - Fundos]],Fundos[Ano],YEAR(AX$47),Fundos[Mês],AX$3)</f>
        <v>0</v>
      </c>
      <c r="AY59" s="17">
        <f>SUMIFS(Fundos[Notificações],Fundos[Descumprimento],Tabela8[[#This Row],[Descumprimento - Regulamento de Emissores - Fundos]],Fundos[Ano],YEAR(AY$47),Fundos[Mês],AY$3)</f>
        <v>0</v>
      </c>
      <c r="AZ59" s="17">
        <f>SUMIFS(Fundos[Notificações],Fundos[Descumprimento],Tabela8[[#This Row],[Descumprimento - Regulamento de Emissores - Fundos]],Fundos[Ano],YEAR(AZ$47),Fundos[Mês],AZ$3)</f>
        <v>2</v>
      </c>
    </row>
    <row r="60" spans="1:52" x14ac:dyDescent="0.25">
      <c r="A60" s="9">
        <f>SUM(Tabela8[[#This Row],[jan-13]:[dez-16]])</f>
        <v>1</v>
      </c>
      <c r="B60" s="36">
        <f t="shared" si="2"/>
        <v>3.6231884057971015E-3</v>
      </c>
      <c r="D60" s="10" t="s">
        <v>40</v>
      </c>
      <c r="E60" s="17">
        <f>SUMIFS(Fundos[Notificações],Fundos[Descumprimento],Tabela8[[#This Row],[Descumprimento - Regulamento de Emissores - Fundos]],Fundos[Ano],YEAR(E$47),Fundos[Mês],E$3)</f>
        <v>0</v>
      </c>
      <c r="F60" s="17">
        <f>SUMIFS(Fundos[Notificações],Fundos[Descumprimento],Tabela8[[#This Row],[Descumprimento - Regulamento de Emissores - Fundos]],Fundos[Ano],YEAR(F$47),Fundos[Mês],F$3)</f>
        <v>0</v>
      </c>
      <c r="G60" s="17">
        <f>SUMIFS(Fundos[Notificações],Fundos[Descumprimento],Tabela8[[#This Row],[Descumprimento - Regulamento de Emissores - Fundos]],Fundos[Ano],YEAR(G$47),Fundos[Mês],G$3)</f>
        <v>0</v>
      </c>
      <c r="H60" s="17">
        <f>SUMIFS(Fundos[Notificações],Fundos[Descumprimento],Tabela8[[#This Row],[Descumprimento - Regulamento de Emissores - Fundos]],Fundos[Ano],YEAR(H$47),Fundos[Mês],H$3)</f>
        <v>0</v>
      </c>
      <c r="I60" s="17">
        <f>SUMIFS(Fundos[Notificações],Fundos[Descumprimento],Tabela8[[#This Row],[Descumprimento - Regulamento de Emissores - Fundos]],Fundos[Ano],YEAR(I$47),Fundos[Mês],I$3)</f>
        <v>0</v>
      </c>
      <c r="J60" s="17">
        <f>SUMIFS(Fundos[Notificações],Fundos[Descumprimento],Tabela8[[#This Row],[Descumprimento - Regulamento de Emissores - Fundos]],Fundos[Ano],YEAR(J$47),Fundos[Mês],J$3)</f>
        <v>0</v>
      </c>
      <c r="K60" s="17">
        <f>SUMIFS(Fundos[Notificações],Fundos[Descumprimento],Tabela8[[#This Row],[Descumprimento - Regulamento de Emissores - Fundos]],Fundos[Ano],YEAR(K$47),Fundos[Mês],K$3)</f>
        <v>0</v>
      </c>
      <c r="L60" s="17">
        <f>SUMIFS(Fundos[Notificações],Fundos[Descumprimento],Tabela8[[#This Row],[Descumprimento - Regulamento de Emissores - Fundos]],Fundos[Ano],YEAR(L$47),Fundos[Mês],L$3)</f>
        <v>0</v>
      </c>
      <c r="M60" s="17">
        <f>SUMIFS(Fundos[Notificações],Fundos[Descumprimento],Tabela8[[#This Row],[Descumprimento - Regulamento de Emissores - Fundos]],Fundos[Ano],YEAR(M$47),Fundos[Mês],M$3)</f>
        <v>0</v>
      </c>
      <c r="N60" s="17">
        <f>SUMIFS(Fundos[Notificações],Fundos[Descumprimento],Tabela8[[#This Row],[Descumprimento - Regulamento de Emissores - Fundos]],Fundos[Ano],YEAR(N$47),Fundos[Mês],N$3)</f>
        <v>0</v>
      </c>
      <c r="O60" s="17">
        <f>SUMIFS(Fundos[Notificações],Fundos[Descumprimento],Tabela8[[#This Row],[Descumprimento - Regulamento de Emissores - Fundos]],Fundos[Ano],YEAR(O$47),Fundos[Mês],O$3)</f>
        <v>0</v>
      </c>
      <c r="P60" s="17">
        <f>SUMIFS(Fundos[Notificações],Fundos[Descumprimento],Tabela8[[#This Row],[Descumprimento - Regulamento de Emissores - Fundos]],Fundos[Ano],YEAR(P$47),Fundos[Mês],P$3)</f>
        <v>0</v>
      </c>
      <c r="Q60" s="17">
        <f>SUMIFS(Fundos[Notificações],Fundos[Descumprimento],Tabela8[[#This Row],[Descumprimento - Regulamento de Emissores - Fundos]],Fundos[Ano],YEAR(Q$47),Fundos[Mês],Q$3)</f>
        <v>0</v>
      </c>
      <c r="R60" s="17">
        <f>SUMIFS(Fundos[Notificações],Fundos[Descumprimento],Tabela8[[#This Row],[Descumprimento - Regulamento de Emissores - Fundos]],Fundos[Ano],YEAR(R$47),Fundos[Mês],R$3)</f>
        <v>0</v>
      </c>
      <c r="S60" s="17">
        <f>SUMIFS(Fundos[Notificações],Fundos[Descumprimento],Tabela8[[#This Row],[Descumprimento - Regulamento de Emissores - Fundos]],Fundos[Ano],YEAR(S$47),Fundos[Mês],S$3)</f>
        <v>0</v>
      </c>
      <c r="T60" s="17">
        <f>SUMIFS(Fundos[Notificações],Fundos[Descumprimento],Tabela8[[#This Row],[Descumprimento - Regulamento de Emissores - Fundos]],Fundos[Ano],YEAR(T$47),Fundos[Mês],T$3)</f>
        <v>0</v>
      </c>
      <c r="U60" s="17">
        <f>SUMIFS(Fundos[Notificações],Fundos[Descumprimento],Tabela8[[#This Row],[Descumprimento - Regulamento de Emissores - Fundos]],Fundos[Ano],YEAR(U$47),Fundos[Mês],U$3)</f>
        <v>0</v>
      </c>
      <c r="V60" s="17">
        <f>SUMIFS(Fundos[Notificações],Fundos[Descumprimento],Tabela8[[#This Row],[Descumprimento - Regulamento de Emissores - Fundos]],Fundos[Ano],YEAR(V$47),Fundos[Mês],V$3)</f>
        <v>0</v>
      </c>
      <c r="W60" s="17">
        <f>SUMIFS(Fundos[Notificações],Fundos[Descumprimento],Tabela8[[#This Row],[Descumprimento - Regulamento de Emissores - Fundos]],Fundos[Ano],YEAR(W$47),Fundos[Mês],W$3)</f>
        <v>0</v>
      </c>
      <c r="X60" s="17">
        <f>SUMIFS(Fundos[Notificações],Fundos[Descumprimento],Tabela8[[#This Row],[Descumprimento - Regulamento de Emissores - Fundos]],Fundos[Ano],YEAR(X$47),Fundos[Mês],X$3)</f>
        <v>0</v>
      </c>
      <c r="Y60" s="17">
        <f>SUMIFS(Fundos[Notificações],Fundos[Descumprimento],Tabela8[[#This Row],[Descumprimento - Regulamento de Emissores - Fundos]],Fundos[Ano],YEAR(Y$47),Fundos[Mês],Y$3)</f>
        <v>0</v>
      </c>
      <c r="Z60" s="17">
        <f>SUMIFS(Fundos[Notificações],Fundos[Descumprimento],Tabela8[[#This Row],[Descumprimento - Regulamento de Emissores - Fundos]],Fundos[Ano],YEAR(Z$47),Fundos[Mês],Z$3)</f>
        <v>0</v>
      </c>
      <c r="AA60" s="17">
        <f>SUMIFS(Fundos[Notificações],Fundos[Descumprimento],Tabela8[[#This Row],[Descumprimento - Regulamento de Emissores - Fundos]],Fundos[Ano],YEAR(AA$47),Fundos[Mês],AA$3)</f>
        <v>0</v>
      </c>
      <c r="AB60" s="17">
        <f>SUMIFS(Fundos[Notificações],Fundos[Descumprimento],Tabela8[[#This Row],[Descumprimento - Regulamento de Emissores - Fundos]],Fundos[Ano],YEAR(AB$47),Fundos[Mês],AB$3)</f>
        <v>0</v>
      </c>
      <c r="AC60" s="17">
        <f>SUMIFS(Fundos[Notificações],Fundos[Descumprimento],Tabela8[[#This Row],[Descumprimento - Regulamento de Emissores - Fundos]],Fundos[Ano],YEAR(AC$47),Fundos[Mês],AC$3)</f>
        <v>0</v>
      </c>
      <c r="AD60" s="17">
        <f>SUMIFS(Fundos[Notificações],Fundos[Descumprimento],Tabela8[[#This Row],[Descumprimento - Regulamento de Emissores - Fundos]],Fundos[Ano],YEAR(AD$47),Fundos[Mês],AD$3)</f>
        <v>0</v>
      </c>
      <c r="AE60" s="17">
        <f>SUMIFS(Fundos[Notificações],Fundos[Descumprimento],Tabela8[[#This Row],[Descumprimento - Regulamento de Emissores - Fundos]],Fundos[Ano],YEAR(AE$47),Fundos[Mês],AE$3)</f>
        <v>0</v>
      </c>
      <c r="AF60" s="17">
        <f>SUMIFS(Fundos[Notificações],Fundos[Descumprimento],Tabela8[[#This Row],[Descumprimento - Regulamento de Emissores - Fundos]],Fundos[Ano],YEAR(AF$47),Fundos[Mês],AF$3)</f>
        <v>0</v>
      </c>
      <c r="AG60" s="17">
        <f>SUMIFS(Fundos[Notificações],Fundos[Descumprimento],Tabela8[[#This Row],[Descumprimento - Regulamento de Emissores - Fundos]],Fundos[Ano],YEAR(AG$47),Fundos[Mês],AG$3)</f>
        <v>0</v>
      </c>
      <c r="AH60" s="17">
        <f>SUMIFS(Fundos[Notificações],Fundos[Descumprimento],Tabela8[[#This Row],[Descumprimento - Regulamento de Emissores - Fundos]],Fundos[Ano],YEAR(AH$47),Fundos[Mês],AH$3)</f>
        <v>0</v>
      </c>
      <c r="AI60" s="17">
        <f>SUMIFS(Fundos[Notificações],Fundos[Descumprimento],Tabela8[[#This Row],[Descumprimento - Regulamento de Emissores - Fundos]],Fundos[Ano],YEAR(AI$47),Fundos[Mês],AI$3)</f>
        <v>0</v>
      </c>
      <c r="AJ60" s="17">
        <f>SUMIFS(Fundos[Notificações],Fundos[Descumprimento],Tabela8[[#This Row],[Descumprimento - Regulamento de Emissores - Fundos]],Fundos[Ano],YEAR(AJ$47),Fundos[Mês],AJ$3)</f>
        <v>0</v>
      </c>
      <c r="AK60" s="17">
        <f>SUMIFS(Fundos[Notificações],Fundos[Descumprimento],Tabela8[[#This Row],[Descumprimento - Regulamento de Emissores - Fundos]],Fundos[Ano],YEAR(AK$47),Fundos[Mês],AK$3)</f>
        <v>0</v>
      </c>
      <c r="AL60" s="17">
        <f>SUMIFS(Fundos[Notificações],Fundos[Descumprimento],Tabela8[[#This Row],[Descumprimento - Regulamento de Emissores - Fundos]],Fundos[Ano],YEAR(AL$47),Fundos[Mês],AL$3)</f>
        <v>0</v>
      </c>
      <c r="AM60" s="17">
        <f>SUMIFS(Fundos[Notificações],Fundos[Descumprimento],Tabela8[[#This Row],[Descumprimento - Regulamento de Emissores - Fundos]],Fundos[Ano],YEAR(AM$47),Fundos[Mês],AM$3)</f>
        <v>0</v>
      </c>
      <c r="AN60" s="17">
        <f>SUMIFS(Fundos[Notificações],Fundos[Descumprimento],Tabela8[[#This Row],[Descumprimento - Regulamento de Emissores - Fundos]],Fundos[Ano],YEAR(AN$47),Fundos[Mês],AN$3)</f>
        <v>1</v>
      </c>
      <c r="AO60" s="17">
        <f>SUMIFS(Fundos[Notificações],Fundos[Descumprimento],Tabela8[[#This Row],[Descumprimento - Regulamento de Emissores - Fundos]],Fundos[Ano],YEAR(AO$47),Fundos[Mês],AO$3)</f>
        <v>0</v>
      </c>
      <c r="AP60" s="17">
        <f>SUMIFS(Fundos[Notificações],Fundos[Descumprimento],Tabela8[[#This Row],[Descumprimento - Regulamento de Emissores - Fundos]],Fundos[Ano],YEAR(AP$47),Fundos[Mês],AP$3)</f>
        <v>0</v>
      </c>
      <c r="AQ60" s="17">
        <f>SUMIFS(Fundos[Notificações],Fundos[Descumprimento],Tabela8[[#This Row],[Descumprimento - Regulamento de Emissores - Fundos]],Fundos[Ano],YEAR(AQ$47),Fundos[Mês],AQ$3)</f>
        <v>0</v>
      </c>
      <c r="AR60" s="17">
        <f>SUMIFS(Fundos[Notificações],Fundos[Descumprimento],Tabela8[[#This Row],[Descumprimento - Regulamento de Emissores - Fundos]],Fundos[Ano],YEAR(AR$47),Fundos[Mês],AR$3)</f>
        <v>0</v>
      </c>
      <c r="AS60" s="17">
        <f>SUMIFS(Fundos[Notificações],Fundos[Descumprimento],Tabela8[[#This Row],[Descumprimento - Regulamento de Emissores - Fundos]],Fundos[Ano],YEAR(AS$47),Fundos[Mês],AS$3)</f>
        <v>0</v>
      </c>
      <c r="AT60" s="17">
        <f>SUMIFS(Fundos[Notificações],Fundos[Descumprimento],Tabela8[[#This Row],[Descumprimento - Regulamento de Emissores - Fundos]],Fundos[Ano],YEAR(AT$47),Fundos[Mês],AT$3)</f>
        <v>0</v>
      </c>
      <c r="AU60" s="17">
        <f>SUMIFS(Fundos[Notificações],Fundos[Descumprimento],Tabela8[[#This Row],[Descumprimento - Regulamento de Emissores - Fundos]],Fundos[Ano],YEAR(AU$47),Fundos[Mês],AU$3)</f>
        <v>0</v>
      </c>
      <c r="AV60" s="17">
        <f>SUMIFS(Fundos[Notificações],Fundos[Descumprimento],Tabela8[[#This Row],[Descumprimento - Regulamento de Emissores - Fundos]],Fundos[Ano],YEAR(AV$47),Fundos[Mês],AV$3)</f>
        <v>0</v>
      </c>
      <c r="AW60" s="17">
        <f>SUMIFS(Fundos[Notificações],Fundos[Descumprimento],Tabela8[[#This Row],[Descumprimento - Regulamento de Emissores - Fundos]],Fundos[Ano],YEAR(AW$47),Fundos[Mês],AW$3)</f>
        <v>0</v>
      </c>
      <c r="AX60" s="17">
        <f>SUMIFS(Fundos[Notificações],Fundos[Descumprimento],Tabela8[[#This Row],[Descumprimento - Regulamento de Emissores - Fundos]],Fundos[Ano],YEAR(AX$47),Fundos[Mês],AX$3)</f>
        <v>0</v>
      </c>
      <c r="AY60" s="17">
        <f>SUMIFS(Fundos[Notificações],Fundos[Descumprimento],Tabela8[[#This Row],[Descumprimento - Regulamento de Emissores - Fundos]],Fundos[Ano],YEAR(AY$47),Fundos[Mês],AY$3)</f>
        <v>0</v>
      </c>
      <c r="AZ60" s="17">
        <f>SUMIFS(Fundos[Notificações],Fundos[Descumprimento],Tabela8[[#This Row],[Descumprimento - Regulamento de Emissores - Fundos]],Fundos[Ano],YEAR(AZ$47),Fundos[Mês],AZ$3)</f>
        <v>0</v>
      </c>
    </row>
    <row r="61" spans="1:52" x14ac:dyDescent="0.25">
      <c r="A61" s="9">
        <f>SUM(Tabela8[[#This Row],[jan-13]:[dez-16]])</f>
        <v>1</v>
      </c>
      <c r="B61" s="36">
        <f t="shared" si="2"/>
        <v>3.6231884057971015E-3</v>
      </c>
      <c r="D61" s="10" t="s">
        <v>149</v>
      </c>
      <c r="E61" s="17">
        <f>SUMIFS(Fundos[Notificações],Fundos[Descumprimento],Tabela8[[#This Row],[Descumprimento - Regulamento de Emissores - Fundos]],Fundos[Ano],YEAR(E$47),Fundos[Mês],E$3)</f>
        <v>0</v>
      </c>
      <c r="F61" s="17">
        <f>SUMIFS(Fundos[Notificações],Fundos[Descumprimento],Tabela8[[#This Row],[Descumprimento - Regulamento de Emissores - Fundos]],Fundos[Ano],YEAR(F$47),Fundos[Mês],F$3)</f>
        <v>0</v>
      </c>
      <c r="G61" s="17">
        <f>SUMIFS(Fundos[Notificações],Fundos[Descumprimento],Tabela8[[#This Row],[Descumprimento - Regulamento de Emissores - Fundos]],Fundos[Ano],YEAR(G$47),Fundos[Mês],G$3)</f>
        <v>0</v>
      </c>
      <c r="H61" s="17">
        <f>SUMIFS(Fundos[Notificações],Fundos[Descumprimento],Tabela8[[#This Row],[Descumprimento - Regulamento de Emissores - Fundos]],Fundos[Ano],YEAR(H$47),Fundos[Mês],H$3)</f>
        <v>0</v>
      </c>
      <c r="I61" s="17">
        <f>SUMIFS(Fundos[Notificações],Fundos[Descumprimento],Tabela8[[#This Row],[Descumprimento - Regulamento de Emissores - Fundos]],Fundos[Ano],YEAR(I$47),Fundos[Mês],I$3)</f>
        <v>0</v>
      </c>
      <c r="J61" s="17">
        <f>SUMIFS(Fundos[Notificações],Fundos[Descumprimento],Tabela8[[#This Row],[Descumprimento - Regulamento de Emissores - Fundos]],Fundos[Ano],YEAR(J$47),Fundos[Mês],J$3)</f>
        <v>0</v>
      </c>
      <c r="K61" s="17">
        <f>SUMIFS(Fundos[Notificações],Fundos[Descumprimento],Tabela8[[#This Row],[Descumprimento - Regulamento de Emissores - Fundos]],Fundos[Ano],YEAR(K$47),Fundos[Mês],K$3)</f>
        <v>0</v>
      </c>
      <c r="L61" s="17">
        <f>SUMIFS(Fundos[Notificações],Fundos[Descumprimento],Tabela8[[#This Row],[Descumprimento - Regulamento de Emissores - Fundos]],Fundos[Ano],YEAR(L$47),Fundos[Mês],L$3)</f>
        <v>0</v>
      </c>
      <c r="M61" s="17">
        <f>SUMIFS(Fundos[Notificações],Fundos[Descumprimento],Tabela8[[#This Row],[Descumprimento - Regulamento de Emissores - Fundos]],Fundos[Ano],YEAR(M$47),Fundos[Mês],M$3)</f>
        <v>0</v>
      </c>
      <c r="N61" s="17">
        <f>SUMIFS(Fundos[Notificações],Fundos[Descumprimento],Tabela8[[#This Row],[Descumprimento - Regulamento de Emissores - Fundos]],Fundos[Ano],YEAR(N$47),Fundos[Mês],N$3)</f>
        <v>0</v>
      </c>
      <c r="O61" s="17">
        <f>SUMIFS(Fundos[Notificações],Fundos[Descumprimento],Tabela8[[#This Row],[Descumprimento - Regulamento de Emissores - Fundos]],Fundos[Ano],YEAR(O$47),Fundos[Mês],O$3)</f>
        <v>0</v>
      </c>
      <c r="P61" s="17">
        <f>SUMIFS(Fundos[Notificações],Fundos[Descumprimento],Tabela8[[#This Row],[Descumprimento - Regulamento de Emissores - Fundos]],Fundos[Ano],YEAR(P$47),Fundos[Mês],P$3)</f>
        <v>0</v>
      </c>
      <c r="Q61" s="17">
        <f>SUMIFS(Fundos[Notificações],Fundos[Descumprimento],Tabela8[[#This Row],[Descumprimento - Regulamento de Emissores - Fundos]],Fundos[Ano],YEAR(Q$47),Fundos[Mês],Q$3)</f>
        <v>0</v>
      </c>
      <c r="R61" s="17">
        <f>SUMIFS(Fundos[Notificações],Fundos[Descumprimento],Tabela8[[#This Row],[Descumprimento - Regulamento de Emissores - Fundos]],Fundos[Ano],YEAR(R$47),Fundos[Mês],R$3)</f>
        <v>0</v>
      </c>
      <c r="S61" s="17">
        <f>SUMIFS(Fundos[Notificações],Fundos[Descumprimento],Tabela8[[#This Row],[Descumprimento - Regulamento de Emissores - Fundos]],Fundos[Ano],YEAR(S$47),Fundos[Mês],S$3)</f>
        <v>0</v>
      </c>
      <c r="T61" s="17">
        <f>SUMIFS(Fundos[Notificações],Fundos[Descumprimento],Tabela8[[#This Row],[Descumprimento - Regulamento de Emissores - Fundos]],Fundos[Ano],YEAR(T$47),Fundos[Mês],T$3)</f>
        <v>0</v>
      </c>
      <c r="U61" s="17">
        <f>SUMIFS(Fundos[Notificações],Fundos[Descumprimento],Tabela8[[#This Row],[Descumprimento - Regulamento de Emissores - Fundos]],Fundos[Ano],YEAR(U$47),Fundos[Mês],U$3)</f>
        <v>0</v>
      </c>
      <c r="V61" s="17">
        <f>SUMIFS(Fundos[Notificações],Fundos[Descumprimento],Tabela8[[#This Row],[Descumprimento - Regulamento de Emissores - Fundos]],Fundos[Ano],YEAR(V$47),Fundos[Mês],V$3)</f>
        <v>0</v>
      </c>
      <c r="W61" s="17">
        <f>SUMIFS(Fundos[Notificações],Fundos[Descumprimento],Tabela8[[#This Row],[Descumprimento - Regulamento de Emissores - Fundos]],Fundos[Ano],YEAR(W$47),Fundos[Mês],W$3)</f>
        <v>0</v>
      </c>
      <c r="X61" s="17">
        <f>SUMIFS(Fundos[Notificações],Fundos[Descumprimento],Tabela8[[#This Row],[Descumprimento - Regulamento de Emissores - Fundos]],Fundos[Ano],YEAR(X$47),Fundos[Mês],X$3)</f>
        <v>0</v>
      </c>
      <c r="Y61" s="17">
        <f>SUMIFS(Fundos[Notificações],Fundos[Descumprimento],Tabela8[[#This Row],[Descumprimento - Regulamento de Emissores - Fundos]],Fundos[Ano],YEAR(Y$47),Fundos[Mês],Y$3)</f>
        <v>0</v>
      </c>
      <c r="Z61" s="17">
        <f>SUMIFS(Fundos[Notificações],Fundos[Descumprimento],Tabela8[[#This Row],[Descumprimento - Regulamento de Emissores - Fundos]],Fundos[Ano],YEAR(Z$47),Fundos[Mês],Z$3)</f>
        <v>0</v>
      </c>
      <c r="AA61" s="17">
        <f>SUMIFS(Fundos[Notificações],Fundos[Descumprimento],Tabela8[[#This Row],[Descumprimento - Regulamento de Emissores - Fundos]],Fundos[Ano],YEAR(AA$47),Fundos[Mês],AA$3)</f>
        <v>0</v>
      </c>
      <c r="AB61" s="17">
        <f>SUMIFS(Fundos[Notificações],Fundos[Descumprimento],Tabela8[[#This Row],[Descumprimento - Regulamento de Emissores - Fundos]],Fundos[Ano],YEAR(AB$47),Fundos[Mês],AB$3)</f>
        <v>0</v>
      </c>
      <c r="AC61" s="17">
        <f>SUMIFS(Fundos[Notificações],Fundos[Descumprimento],Tabela8[[#This Row],[Descumprimento - Regulamento de Emissores - Fundos]],Fundos[Ano],YEAR(AC$47),Fundos[Mês],AC$3)</f>
        <v>0</v>
      </c>
      <c r="AD61" s="17">
        <f>SUMIFS(Fundos[Notificações],Fundos[Descumprimento],Tabela8[[#This Row],[Descumprimento - Regulamento de Emissores - Fundos]],Fundos[Ano],YEAR(AD$47),Fundos[Mês],AD$3)</f>
        <v>0</v>
      </c>
      <c r="AE61" s="17">
        <f>SUMIFS(Fundos[Notificações],Fundos[Descumprimento],Tabela8[[#This Row],[Descumprimento - Regulamento de Emissores - Fundos]],Fundos[Ano],YEAR(AE$47),Fundos[Mês],AE$3)</f>
        <v>0</v>
      </c>
      <c r="AF61" s="17">
        <f>SUMIFS(Fundos[Notificações],Fundos[Descumprimento],Tabela8[[#This Row],[Descumprimento - Regulamento de Emissores - Fundos]],Fundos[Ano],YEAR(AF$47),Fundos[Mês],AF$3)</f>
        <v>0</v>
      </c>
      <c r="AG61" s="17">
        <f>SUMIFS(Fundos[Notificações],Fundos[Descumprimento],Tabela8[[#This Row],[Descumprimento - Regulamento de Emissores - Fundos]],Fundos[Ano],YEAR(AG$47),Fundos[Mês],AG$3)</f>
        <v>0</v>
      </c>
      <c r="AH61" s="17">
        <f>SUMIFS(Fundos[Notificações],Fundos[Descumprimento],Tabela8[[#This Row],[Descumprimento - Regulamento de Emissores - Fundos]],Fundos[Ano],YEAR(AH$47),Fundos[Mês],AH$3)</f>
        <v>0</v>
      </c>
      <c r="AI61" s="17">
        <f>SUMIFS(Fundos[Notificações],Fundos[Descumprimento],Tabela8[[#This Row],[Descumprimento - Regulamento de Emissores - Fundos]],Fundos[Ano],YEAR(AI$47),Fundos[Mês],AI$3)</f>
        <v>0</v>
      </c>
      <c r="AJ61" s="17">
        <f>SUMIFS(Fundos[Notificações],Fundos[Descumprimento],Tabela8[[#This Row],[Descumprimento - Regulamento de Emissores - Fundos]],Fundos[Ano],YEAR(AJ$47),Fundos[Mês],AJ$3)</f>
        <v>0</v>
      </c>
      <c r="AK61" s="17">
        <f>SUMIFS(Fundos[Notificações],Fundos[Descumprimento],Tabela8[[#This Row],[Descumprimento - Regulamento de Emissores - Fundos]],Fundos[Ano],YEAR(AK$47),Fundos[Mês],AK$3)</f>
        <v>0</v>
      </c>
      <c r="AL61" s="17">
        <f>SUMIFS(Fundos[Notificações],Fundos[Descumprimento],Tabela8[[#This Row],[Descumprimento - Regulamento de Emissores - Fundos]],Fundos[Ano],YEAR(AL$47),Fundos[Mês],AL$3)</f>
        <v>0</v>
      </c>
      <c r="AM61" s="17">
        <f>SUMIFS(Fundos[Notificações],Fundos[Descumprimento],Tabela8[[#This Row],[Descumprimento - Regulamento de Emissores - Fundos]],Fundos[Ano],YEAR(AM$47),Fundos[Mês],AM$3)</f>
        <v>0</v>
      </c>
      <c r="AN61" s="17">
        <f>SUMIFS(Fundos[Notificações],Fundos[Descumprimento],Tabela8[[#This Row],[Descumprimento - Regulamento de Emissores - Fundos]],Fundos[Ano],YEAR(AN$47),Fundos[Mês],AN$3)</f>
        <v>0</v>
      </c>
      <c r="AO61" s="17">
        <f>SUMIFS(Fundos[Notificações],Fundos[Descumprimento],Tabela8[[#This Row],[Descumprimento - Regulamento de Emissores - Fundos]],Fundos[Ano],YEAR(AO$47),Fundos[Mês],AO$3)</f>
        <v>0</v>
      </c>
      <c r="AP61" s="17">
        <f>SUMIFS(Fundos[Notificações],Fundos[Descumprimento],Tabela8[[#This Row],[Descumprimento - Regulamento de Emissores - Fundos]],Fundos[Ano],YEAR(AP$47),Fundos[Mês],AP$3)</f>
        <v>0</v>
      </c>
      <c r="AQ61" s="17">
        <f>SUMIFS(Fundos[Notificações],Fundos[Descumprimento],Tabela8[[#This Row],[Descumprimento - Regulamento de Emissores - Fundos]],Fundos[Ano],YEAR(AQ$47),Fundos[Mês],AQ$3)</f>
        <v>0</v>
      </c>
      <c r="AR61" s="17">
        <f>SUMIFS(Fundos[Notificações],Fundos[Descumprimento],Tabela8[[#This Row],[Descumprimento - Regulamento de Emissores - Fundos]],Fundos[Ano],YEAR(AR$47),Fundos[Mês],AR$3)</f>
        <v>0</v>
      </c>
      <c r="AS61" s="17">
        <f>SUMIFS(Fundos[Notificações],Fundos[Descumprimento],Tabela8[[#This Row],[Descumprimento - Regulamento de Emissores - Fundos]],Fundos[Ano],YEAR(AS$47),Fundos[Mês],AS$3)</f>
        <v>0</v>
      </c>
      <c r="AT61" s="17">
        <f>SUMIFS(Fundos[Notificações],Fundos[Descumprimento],Tabela8[[#This Row],[Descumprimento - Regulamento de Emissores - Fundos]],Fundos[Ano],YEAR(AT$47),Fundos[Mês],AT$3)</f>
        <v>0</v>
      </c>
      <c r="AU61" s="17">
        <f>SUMIFS(Fundos[Notificações],Fundos[Descumprimento],Tabela8[[#This Row],[Descumprimento - Regulamento de Emissores - Fundos]],Fundos[Ano],YEAR(AU$47),Fundos[Mês],AU$3)</f>
        <v>0</v>
      </c>
      <c r="AV61" s="17">
        <f>SUMIFS(Fundos[Notificações],Fundos[Descumprimento],Tabela8[[#This Row],[Descumprimento - Regulamento de Emissores - Fundos]],Fundos[Ano],YEAR(AV$47),Fundos[Mês],AV$3)</f>
        <v>0</v>
      </c>
      <c r="AW61" s="17">
        <f>SUMIFS(Fundos[Notificações],Fundos[Descumprimento],Tabela8[[#This Row],[Descumprimento - Regulamento de Emissores - Fundos]],Fundos[Ano],YEAR(AW$47),Fundos[Mês],AW$3)</f>
        <v>0</v>
      </c>
      <c r="AX61" s="17">
        <f>SUMIFS(Fundos[Notificações],Fundos[Descumprimento],Tabela8[[#This Row],[Descumprimento - Regulamento de Emissores - Fundos]],Fundos[Ano],YEAR(AX$47),Fundos[Mês],AX$3)</f>
        <v>0</v>
      </c>
      <c r="AY61" s="17">
        <f>SUMIFS(Fundos[Notificações],Fundos[Descumprimento],Tabela8[[#This Row],[Descumprimento - Regulamento de Emissores - Fundos]],Fundos[Ano],YEAR(AY$47),Fundos[Mês],AY$3)</f>
        <v>1</v>
      </c>
      <c r="AZ61" s="17">
        <f>SUMIFS(Fundos[Notificações],Fundos[Descumprimento],Tabela8[[#This Row],[Descumprimento - Regulamento de Emissores - Fundos]],Fundos[Ano],YEAR(AZ$47),Fundos[Mês],AZ$3)</f>
        <v>0</v>
      </c>
    </row>
    <row r="62" spans="1:52" x14ac:dyDescent="0.25">
      <c r="A62" s="9">
        <f>SUM(Tabela8[[#This Row],[jan-13]:[dez-16]])</f>
        <v>9</v>
      </c>
      <c r="B62" s="36">
        <f t="shared" si="2"/>
        <v>3.2608695652173912E-2</v>
      </c>
      <c r="D62" s="10" t="s">
        <v>43</v>
      </c>
      <c r="E62" s="17">
        <f>SUMIFS(Fundos[Notificações],Fundos[Descumprimento],Tabela8[[#This Row],[Descumprimento - Regulamento de Emissores - Fundos]],Fundos[Ano],YEAR(E$47),Fundos[Mês],E$3)</f>
        <v>0</v>
      </c>
      <c r="F62" s="17">
        <f>SUMIFS(Fundos[Notificações],Fundos[Descumprimento],Tabela8[[#This Row],[Descumprimento - Regulamento de Emissores - Fundos]],Fundos[Ano],YEAR(F$47),Fundos[Mês],F$3)</f>
        <v>0</v>
      </c>
      <c r="G62" s="17">
        <f>SUMIFS(Fundos[Notificações],Fundos[Descumprimento],Tabela8[[#This Row],[Descumprimento - Regulamento de Emissores - Fundos]],Fundos[Ano],YEAR(G$47),Fundos[Mês],G$3)</f>
        <v>0</v>
      </c>
      <c r="H62" s="17">
        <f>SUMIFS(Fundos[Notificações],Fundos[Descumprimento],Tabela8[[#This Row],[Descumprimento - Regulamento de Emissores - Fundos]],Fundos[Ano],YEAR(H$47),Fundos[Mês],H$3)</f>
        <v>0</v>
      </c>
      <c r="I62" s="17">
        <f>SUMIFS(Fundos[Notificações],Fundos[Descumprimento],Tabela8[[#This Row],[Descumprimento - Regulamento de Emissores - Fundos]],Fundos[Ano],YEAR(I$47),Fundos[Mês],I$3)</f>
        <v>0</v>
      </c>
      <c r="J62" s="17">
        <f>SUMIFS(Fundos[Notificações],Fundos[Descumprimento],Tabela8[[#This Row],[Descumprimento - Regulamento de Emissores - Fundos]],Fundos[Ano],YEAR(J$47),Fundos[Mês],J$3)</f>
        <v>0</v>
      </c>
      <c r="K62" s="17">
        <f>SUMIFS(Fundos[Notificações],Fundos[Descumprimento],Tabela8[[#This Row],[Descumprimento - Regulamento de Emissores - Fundos]],Fundos[Ano],YEAR(K$47),Fundos[Mês],K$3)</f>
        <v>0</v>
      </c>
      <c r="L62" s="17">
        <f>SUMIFS(Fundos[Notificações],Fundos[Descumprimento],Tabela8[[#This Row],[Descumprimento - Regulamento de Emissores - Fundos]],Fundos[Ano],YEAR(L$47),Fundos[Mês],L$3)</f>
        <v>0</v>
      </c>
      <c r="M62" s="17">
        <f>SUMIFS(Fundos[Notificações],Fundos[Descumprimento],Tabela8[[#This Row],[Descumprimento - Regulamento de Emissores - Fundos]],Fundos[Ano],YEAR(M$47),Fundos[Mês],M$3)</f>
        <v>0</v>
      </c>
      <c r="N62" s="17">
        <f>SUMIFS(Fundos[Notificações],Fundos[Descumprimento],Tabela8[[#This Row],[Descumprimento - Regulamento de Emissores - Fundos]],Fundos[Ano],YEAR(N$47),Fundos[Mês],N$3)</f>
        <v>0</v>
      </c>
      <c r="O62" s="17">
        <f>SUMIFS(Fundos[Notificações],Fundos[Descumprimento],Tabela8[[#This Row],[Descumprimento - Regulamento de Emissores - Fundos]],Fundos[Ano],YEAR(O$47),Fundos[Mês],O$3)</f>
        <v>0</v>
      </c>
      <c r="P62" s="17">
        <f>SUMIFS(Fundos[Notificações],Fundos[Descumprimento],Tabela8[[#This Row],[Descumprimento - Regulamento de Emissores - Fundos]],Fundos[Ano],YEAR(P$47),Fundos[Mês],P$3)</f>
        <v>0</v>
      </c>
      <c r="Q62" s="17">
        <f>SUMIFS(Fundos[Notificações],Fundos[Descumprimento],Tabela8[[#This Row],[Descumprimento - Regulamento de Emissores - Fundos]],Fundos[Ano],YEAR(Q$47),Fundos[Mês],Q$3)</f>
        <v>0</v>
      </c>
      <c r="R62" s="17">
        <f>SUMIFS(Fundos[Notificações],Fundos[Descumprimento],Tabela8[[#This Row],[Descumprimento - Regulamento de Emissores - Fundos]],Fundos[Ano],YEAR(R$47),Fundos[Mês],R$3)</f>
        <v>0</v>
      </c>
      <c r="S62" s="17">
        <f>SUMIFS(Fundos[Notificações],Fundos[Descumprimento],Tabela8[[#This Row],[Descumprimento - Regulamento de Emissores - Fundos]],Fundos[Ano],YEAR(S$47),Fundos[Mês],S$3)</f>
        <v>0</v>
      </c>
      <c r="T62" s="17">
        <f>SUMIFS(Fundos[Notificações],Fundos[Descumprimento],Tabela8[[#This Row],[Descumprimento - Regulamento de Emissores - Fundos]],Fundos[Ano],YEAR(T$47),Fundos[Mês],T$3)</f>
        <v>0</v>
      </c>
      <c r="U62" s="17">
        <f>SUMIFS(Fundos[Notificações],Fundos[Descumprimento],Tabela8[[#This Row],[Descumprimento - Regulamento de Emissores - Fundos]],Fundos[Ano],YEAR(U$47),Fundos[Mês],U$3)</f>
        <v>0</v>
      </c>
      <c r="V62" s="17">
        <f>SUMIFS(Fundos[Notificações],Fundos[Descumprimento],Tabela8[[#This Row],[Descumprimento - Regulamento de Emissores - Fundos]],Fundos[Ano],YEAR(V$47),Fundos[Mês],V$3)</f>
        <v>0</v>
      </c>
      <c r="W62" s="17">
        <f>SUMIFS(Fundos[Notificações],Fundos[Descumprimento],Tabela8[[#This Row],[Descumprimento - Regulamento de Emissores - Fundos]],Fundos[Ano],YEAR(W$47),Fundos[Mês],W$3)</f>
        <v>0</v>
      </c>
      <c r="X62" s="17">
        <f>SUMIFS(Fundos[Notificações],Fundos[Descumprimento],Tabela8[[#This Row],[Descumprimento - Regulamento de Emissores - Fundos]],Fundos[Ano],YEAR(X$47),Fundos[Mês],X$3)</f>
        <v>0</v>
      </c>
      <c r="Y62" s="17">
        <f>SUMIFS(Fundos[Notificações],Fundos[Descumprimento],Tabela8[[#This Row],[Descumprimento - Regulamento de Emissores - Fundos]],Fundos[Ano],YEAR(Y$47),Fundos[Mês],Y$3)</f>
        <v>0</v>
      </c>
      <c r="Z62" s="17">
        <f>SUMIFS(Fundos[Notificações],Fundos[Descumprimento],Tabela8[[#This Row],[Descumprimento - Regulamento de Emissores - Fundos]],Fundos[Ano],YEAR(Z$47),Fundos[Mês],Z$3)</f>
        <v>0</v>
      </c>
      <c r="AA62" s="17">
        <f>SUMIFS(Fundos[Notificações],Fundos[Descumprimento],Tabela8[[#This Row],[Descumprimento - Regulamento de Emissores - Fundos]],Fundos[Ano],YEAR(AA$47),Fundos[Mês],AA$3)</f>
        <v>0</v>
      </c>
      <c r="AB62" s="17">
        <f>SUMIFS(Fundos[Notificações],Fundos[Descumprimento],Tabela8[[#This Row],[Descumprimento - Regulamento de Emissores - Fundos]],Fundos[Ano],YEAR(AB$47),Fundos[Mês],AB$3)</f>
        <v>0</v>
      </c>
      <c r="AC62" s="17">
        <f>SUMIFS(Fundos[Notificações],Fundos[Descumprimento],Tabela8[[#This Row],[Descumprimento - Regulamento de Emissores - Fundos]],Fundos[Ano],YEAR(AC$47),Fundos[Mês],AC$3)</f>
        <v>0</v>
      </c>
      <c r="AD62" s="17">
        <f>SUMIFS(Fundos[Notificações],Fundos[Descumprimento],Tabela8[[#This Row],[Descumprimento - Regulamento de Emissores - Fundos]],Fundos[Ano],YEAR(AD$47),Fundos[Mês],AD$3)</f>
        <v>0</v>
      </c>
      <c r="AE62" s="17">
        <f>SUMIFS(Fundos[Notificações],Fundos[Descumprimento],Tabela8[[#This Row],[Descumprimento - Regulamento de Emissores - Fundos]],Fundos[Ano],YEAR(AE$47),Fundos[Mês],AE$3)</f>
        <v>0</v>
      </c>
      <c r="AF62" s="17">
        <f>SUMIFS(Fundos[Notificações],Fundos[Descumprimento],Tabela8[[#This Row],[Descumprimento - Regulamento de Emissores - Fundos]],Fundos[Ano],YEAR(AF$47),Fundos[Mês],AF$3)</f>
        <v>0</v>
      </c>
      <c r="AG62" s="17">
        <f>SUMIFS(Fundos[Notificações],Fundos[Descumprimento],Tabela8[[#This Row],[Descumprimento - Regulamento de Emissores - Fundos]],Fundos[Ano],YEAR(AG$47),Fundos[Mês],AG$3)</f>
        <v>0</v>
      </c>
      <c r="AH62" s="17">
        <f>SUMIFS(Fundos[Notificações],Fundos[Descumprimento],Tabela8[[#This Row],[Descumprimento - Regulamento de Emissores - Fundos]],Fundos[Ano],YEAR(AH$47),Fundos[Mês],AH$3)</f>
        <v>0</v>
      </c>
      <c r="AI62" s="17">
        <f>SUMIFS(Fundos[Notificações],Fundos[Descumprimento],Tabela8[[#This Row],[Descumprimento - Regulamento de Emissores - Fundos]],Fundos[Ano],YEAR(AI$47),Fundos[Mês],AI$3)</f>
        <v>0</v>
      </c>
      <c r="AJ62" s="17">
        <f>SUMIFS(Fundos[Notificações],Fundos[Descumprimento],Tabela8[[#This Row],[Descumprimento - Regulamento de Emissores - Fundos]],Fundos[Ano],YEAR(AJ$47),Fundos[Mês],AJ$3)</f>
        <v>0</v>
      </c>
      <c r="AK62" s="17">
        <f>SUMIFS(Fundos[Notificações],Fundos[Descumprimento],Tabela8[[#This Row],[Descumprimento - Regulamento de Emissores - Fundos]],Fundos[Ano],YEAR(AK$47),Fundos[Mês],AK$3)</f>
        <v>0</v>
      </c>
      <c r="AL62" s="17">
        <f>SUMIFS(Fundos[Notificações],Fundos[Descumprimento],Tabela8[[#This Row],[Descumprimento - Regulamento de Emissores - Fundos]],Fundos[Ano],YEAR(AL$47),Fundos[Mês],AL$3)</f>
        <v>0</v>
      </c>
      <c r="AM62" s="17">
        <f>SUMIFS(Fundos[Notificações],Fundos[Descumprimento],Tabela8[[#This Row],[Descumprimento - Regulamento de Emissores - Fundos]],Fundos[Ano],YEAR(AM$47),Fundos[Mês],AM$3)</f>
        <v>0</v>
      </c>
      <c r="AN62" s="17">
        <f>SUMIFS(Fundos[Notificações],Fundos[Descumprimento],Tabela8[[#This Row],[Descumprimento - Regulamento de Emissores - Fundos]],Fundos[Ano],YEAR(AN$47),Fundos[Mês],AN$3)</f>
        <v>0</v>
      </c>
      <c r="AO62" s="17">
        <f>SUMIFS(Fundos[Notificações],Fundos[Descumprimento],Tabela8[[#This Row],[Descumprimento - Regulamento de Emissores - Fundos]],Fundos[Ano],YEAR(AO$47),Fundos[Mês],AO$3)</f>
        <v>0</v>
      </c>
      <c r="AP62" s="17">
        <f>SUMIFS(Fundos[Notificações],Fundos[Descumprimento],Tabela8[[#This Row],[Descumprimento - Regulamento de Emissores - Fundos]],Fundos[Ano],YEAR(AP$47),Fundos[Mês],AP$3)</f>
        <v>0</v>
      </c>
      <c r="AQ62" s="17">
        <f>SUMIFS(Fundos[Notificações],Fundos[Descumprimento],Tabela8[[#This Row],[Descumprimento - Regulamento de Emissores - Fundos]],Fundos[Ano],YEAR(AQ$47),Fundos[Mês],AQ$3)</f>
        <v>9</v>
      </c>
      <c r="AR62" s="17">
        <f>SUMIFS(Fundos[Notificações],Fundos[Descumprimento],Tabela8[[#This Row],[Descumprimento - Regulamento de Emissores - Fundos]],Fundos[Ano],YEAR(AR$47),Fundos[Mês],AR$3)</f>
        <v>0</v>
      </c>
      <c r="AS62" s="17">
        <f>SUMIFS(Fundos[Notificações],Fundos[Descumprimento],Tabela8[[#This Row],[Descumprimento - Regulamento de Emissores - Fundos]],Fundos[Ano],YEAR(AS$47),Fundos[Mês],AS$3)</f>
        <v>0</v>
      </c>
      <c r="AT62" s="17">
        <f>SUMIFS(Fundos[Notificações],Fundos[Descumprimento],Tabela8[[#This Row],[Descumprimento - Regulamento de Emissores - Fundos]],Fundos[Ano],YEAR(AT$47),Fundos[Mês],AT$3)</f>
        <v>0</v>
      </c>
      <c r="AU62" s="17">
        <f>SUMIFS(Fundos[Notificações],Fundos[Descumprimento],Tabela8[[#This Row],[Descumprimento - Regulamento de Emissores - Fundos]],Fundos[Ano],YEAR(AU$47),Fundos[Mês],AU$3)</f>
        <v>0</v>
      </c>
      <c r="AV62" s="17">
        <f>SUMIFS(Fundos[Notificações],Fundos[Descumprimento],Tabela8[[#This Row],[Descumprimento - Regulamento de Emissores - Fundos]],Fundos[Ano],YEAR(AV$47),Fundos[Mês],AV$3)</f>
        <v>0</v>
      </c>
      <c r="AW62" s="17">
        <f>SUMIFS(Fundos[Notificações],Fundos[Descumprimento],Tabela8[[#This Row],[Descumprimento - Regulamento de Emissores - Fundos]],Fundos[Ano],YEAR(AW$47),Fundos[Mês],AW$3)</f>
        <v>0</v>
      </c>
      <c r="AX62" s="17">
        <f>SUMIFS(Fundos[Notificações],Fundos[Descumprimento],Tabela8[[#This Row],[Descumprimento - Regulamento de Emissores - Fundos]],Fundos[Ano],YEAR(AX$47),Fundos[Mês],AX$3)</f>
        <v>0</v>
      </c>
      <c r="AY62" s="17">
        <f>SUMIFS(Fundos[Notificações],Fundos[Descumprimento],Tabela8[[#This Row],[Descumprimento - Regulamento de Emissores - Fundos]],Fundos[Ano],YEAR(AY$47),Fundos[Mês],AY$3)</f>
        <v>0</v>
      </c>
      <c r="AZ62" s="17">
        <f>SUMIFS(Fundos[Notificações],Fundos[Descumprimento],Tabela8[[#This Row],[Descumprimento - Regulamento de Emissores - Fundos]],Fundos[Ano],YEAR(AZ$47),Fundos[Mês],AZ$3)</f>
        <v>0</v>
      </c>
    </row>
    <row r="63" spans="1:52" x14ac:dyDescent="0.25">
      <c r="A63" s="9">
        <f>SUM(Tabela8[[#This Row],[jan-13]:[dez-16]])</f>
        <v>1</v>
      </c>
      <c r="B63" s="36">
        <f t="shared" si="2"/>
        <v>3.6231884057971015E-3</v>
      </c>
      <c r="D63" s="10" t="s">
        <v>32</v>
      </c>
      <c r="E63" s="17">
        <f>SUMIFS(Fundos[Notificações],Fundos[Descumprimento],Tabela8[[#This Row],[Descumprimento - Regulamento de Emissores - Fundos]],Fundos[Ano],YEAR(E$47),Fundos[Mês],E$3)</f>
        <v>0</v>
      </c>
      <c r="F63" s="17">
        <f>SUMIFS(Fundos[Notificações],Fundos[Descumprimento],Tabela8[[#This Row],[Descumprimento - Regulamento de Emissores - Fundos]],Fundos[Ano],YEAR(F$47),Fundos[Mês],F$3)</f>
        <v>0</v>
      </c>
      <c r="G63" s="17">
        <f>SUMIFS(Fundos[Notificações],Fundos[Descumprimento],Tabela8[[#This Row],[Descumprimento - Regulamento de Emissores - Fundos]],Fundos[Ano],YEAR(G$47),Fundos[Mês],G$3)</f>
        <v>0</v>
      </c>
      <c r="H63" s="17">
        <f>SUMIFS(Fundos[Notificações],Fundos[Descumprimento],Tabela8[[#This Row],[Descumprimento - Regulamento de Emissores - Fundos]],Fundos[Ano],YEAR(H$47),Fundos[Mês],H$3)</f>
        <v>0</v>
      </c>
      <c r="I63" s="17">
        <f>SUMIFS(Fundos[Notificações],Fundos[Descumprimento],Tabela8[[#This Row],[Descumprimento - Regulamento de Emissores - Fundos]],Fundos[Ano],YEAR(I$47),Fundos[Mês],I$3)</f>
        <v>0</v>
      </c>
      <c r="J63" s="17">
        <f>SUMIFS(Fundos[Notificações],Fundos[Descumprimento],Tabela8[[#This Row],[Descumprimento - Regulamento de Emissores - Fundos]],Fundos[Ano],YEAR(J$47),Fundos[Mês],J$3)</f>
        <v>0</v>
      </c>
      <c r="K63" s="17">
        <f>SUMIFS(Fundos[Notificações],Fundos[Descumprimento],Tabela8[[#This Row],[Descumprimento - Regulamento de Emissores - Fundos]],Fundos[Ano],YEAR(K$47),Fundos[Mês],K$3)</f>
        <v>0</v>
      </c>
      <c r="L63" s="17">
        <f>SUMIFS(Fundos[Notificações],Fundos[Descumprimento],Tabela8[[#This Row],[Descumprimento - Regulamento de Emissores - Fundos]],Fundos[Ano],YEAR(L$47),Fundos[Mês],L$3)</f>
        <v>0</v>
      </c>
      <c r="M63" s="17">
        <f>SUMIFS(Fundos[Notificações],Fundos[Descumprimento],Tabela8[[#This Row],[Descumprimento - Regulamento de Emissores - Fundos]],Fundos[Ano],YEAR(M$47),Fundos[Mês],M$3)</f>
        <v>0</v>
      </c>
      <c r="N63" s="17">
        <f>SUMIFS(Fundos[Notificações],Fundos[Descumprimento],Tabela8[[#This Row],[Descumprimento - Regulamento de Emissores - Fundos]],Fundos[Ano],YEAR(N$47),Fundos[Mês],N$3)</f>
        <v>0</v>
      </c>
      <c r="O63" s="17">
        <f>SUMIFS(Fundos[Notificações],Fundos[Descumprimento],Tabela8[[#This Row],[Descumprimento - Regulamento de Emissores - Fundos]],Fundos[Ano],YEAR(O$47),Fundos[Mês],O$3)</f>
        <v>0</v>
      </c>
      <c r="P63" s="17">
        <f>SUMIFS(Fundos[Notificações],Fundos[Descumprimento],Tabela8[[#This Row],[Descumprimento - Regulamento de Emissores - Fundos]],Fundos[Ano],YEAR(P$47),Fundos[Mês],P$3)</f>
        <v>0</v>
      </c>
      <c r="Q63" s="17">
        <f>SUMIFS(Fundos[Notificações],Fundos[Descumprimento],Tabela8[[#This Row],[Descumprimento - Regulamento de Emissores - Fundos]],Fundos[Ano],YEAR(Q$47),Fundos[Mês],Q$3)</f>
        <v>0</v>
      </c>
      <c r="R63" s="17">
        <f>SUMIFS(Fundos[Notificações],Fundos[Descumprimento],Tabela8[[#This Row],[Descumprimento - Regulamento de Emissores - Fundos]],Fundos[Ano],YEAR(R$47),Fundos[Mês],R$3)</f>
        <v>0</v>
      </c>
      <c r="S63" s="17">
        <f>SUMIFS(Fundos[Notificações],Fundos[Descumprimento],Tabela8[[#This Row],[Descumprimento - Regulamento de Emissores - Fundos]],Fundos[Ano],YEAR(S$47),Fundos[Mês],S$3)</f>
        <v>0</v>
      </c>
      <c r="T63" s="17">
        <f>SUMIFS(Fundos[Notificações],Fundos[Descumprimento],Tabela8[[#This Row],[Descumprimento - Regulamento de Emissores - Fundos]],Fundos[Ano],YEAR(T$47),Fundos[Mês],T$3)</f>
        <v>0</v>
      </c>
      <c r="U63" s="17">
        <f>SUMIFS(Fundos[Notificações],Fundos[Descumprimento],Tabela8[[#This Row],[Descumprimento - Regulamento de Emissores - Fundos]],Fundos[Ano],YEAR(U$47),Fundos[Mês],U$3)</f>
        <v>0</v>
      </c>
      <c r="V63" s="17">
        <f>SUMIFS(Fundos[Notificações],Fundos[Descumprimento],Tabela8[[#This Row],[Descumprimento - Regulamento de Emissores - Fundos]],Fundos[Ano],YEAR(V$47),Fundos[Mês],V$3)</f>
        <v>0</v>
      </c>
      <c r="W63" s="17">
        <f>SUMIFS(Fundos[Notificações],Fundos[Descumprimento],Tabela8[[#This Row],[Descumprimento - Regulamento de Emissores - Fundos]],Fundos[Ano],YEAR(W$47),Fundos[Mês],W$3)</f>
        <v>0</v>
      </c>
      <c r="X63" s="17">
        <f>SUMIFS(Fundos[Notificações],Fundos[Descumprimento],Tabela8[[#This Row],[Descumprimento - Regulamento de Emissores - Fundos]],Fundos[Ano],YEAR(X$47),Fundos[Mês],X$3)</f>
        <v>0</v>
      </c>
      <c r="Y63" s="17">
        <f>SUMIFS(Fundos[Notificações],Fundos[Descumprimento],Tabela8[[#This Row],[Descumprimento - Regulamento de Emissores - Fundos]],Fundos[Ano],YEAR(Y$47),Fundos[Mês],Y$3)</f>
        <v>0</v>
      </c>
      <c r="Z63" s="17">
        <f>SUMIFS(Fundos[Notificações],Fundos[Descumprimento],Tabela8[[#This Row],[Descumprimento - Regulamento de Emissores - Fundos]],Fundos[Ano],YEAR(Z$47),Fundos[Mês],Z$3)</f>
        <v>0</v>
      </c>
      <c r="AA63" s="17">
        <f>SUMIFS(Fundos[Notificações],Fundos[Descumprimento],Tabela8[[#This Row],[Descumprimento - Regulamento de Emissores - Fundos]],Fundos[Ano],YEAR(AA$47),Fundos[Mês],AA$3)</f>
        <v>0</v>
      </c>
      <c r="AB63" s="17">
        <f>SUMIFS(Fundos[Notificações],Fundos[Descumprimento],Tabela8[[#This Row],[Descumprimento - Regulamento de Emissores - Fundos]],Fundos[Ano],YEAR(AB$47),Fundos[Mês],AB$3)</f>
        <v>0</v>
      </c>
      <c r="AC63" s="17">
        <f>SUMIFS(Fundos[Notificações],Fundos[Descumprimento],Tabela8[[#This Row],[Descumprimento - Regulamento de Emissores - Fundos]],Fundos[Ano],YEAR(AC$47),Fundos[Mês],AC$3)</f>
        <v>0</v>
      </c>
      <c r="AD63" s="17">
        <f>SUMIFS(Fundos[Notificações],Fundos[Descumprimento],Tabela8[[#This Row],[Descumprimento - Regulamento de Emissores - Fundos]],Fundos[Ano],YEAR(AD$47),Fundos[Mês],AD$3)</f>
        <v>0</v>
      </c>
      <c r="AE63" s="17">
        <f>SUMIFS(Fundos[Notificações],Fundos[Descumprimento],Tabela8[[#This Row],[Descumprimento - Regulamento de Emissores - Fundos]],Fundos[Ano],YEAR(AE$47),Fundos[Mês],AE$3)</f>
        <v>0</v>
      </c>
      <c r="AF63" s="17">
        <f>SUMIFS(Fundos[Notificações],Fundos[Descumprimento],Tabela8[[#This Row],[Descumprimento - Regulamento de Emissores - Fundos]],Fundos[Ano],YEAR(AF$47),Fundos[Mês],AF$3)</f>
        <v>0</v>
      </c>
      <c r="AG63" s="17">
        <f>SUMIFS(Fundos[Notificações],Fundos[Descumprimento],Tabela8[[#This Row],[Descumprimento - Regulamento de Emissores - Fundos]],Fundos[Ano],YEAR(AG$47),Fundos[Mês],AG$3)</f>
        <v>0</v>
      </c>
      <c r="AH63" s="17">
        <f>SUMIFS(Fundos[Notificações],Fundos[Descumprimento],Tabela8[[#This Row],[Descumprimento - Regulamento de Emissores - Fundos]],Fundos[Ano],YEAR(AH$47),Fundos[Mês],AH$3)</f>
        <v>0</v>
      </c>
      <c r="AI63" s="17">
        <f>SUMIFS(Fundos[Notificações],Fundos[Descumprimento],Tabela8[[#This Row],[Descumprimento - Regulamento de Emissores - Fundos]],Fundos[Ano],YEAR(AI$47),Fundos[Mês],AI$3)</f>
        <v>0</v>
      </c>
      <c r="AJ63" s="17">
        <f>SUMIFS(Fundos[Notificações],Fundos[Descumprimento],Tabela8[[#This Row],[Descumprimento - Regulamento de Emissores - Fundos]],Fundos[Ano],YEAR(AJ$47),Fundos[Mês],AJ$3)</f>
        <v>0</v>
      </c>
      <c r="AK63" s="17">
        <f>SUMIFS(Fundos[Notificações],Fundos[Descumprimento],Tabela8[[#This Row],[Descumprimento - Regulamento de Emissores - Fundos]],Fundos[Ano],YEAR(AK$47),Fundos[Mês],AK$3)</f>
        <v>1</v>
      </c>
      <c r="AL63" s="17">
        <f>SUMIFS(Fundos[Notificações],Fundos[Descumprimento],Tabela8[[#This Row],[Descumprimento - Regulamento de Emissores - Fundos]],Fundos[Ano],YEAR(AL$47),Fundos[Mês],AL$3)</f>
        <v>0</v>
      </c>
      <c r="AM63" s="17">
        <f>SUMIFS(Fundos[Notificações],Fundos[Descumprimento],Tabela8[[#This Row],[Descumprimento - Regulamento de Emissores - Fundos]],Fundos[Ano],YEAR(AM$47),Fundos[Mês],AM$3)</f>
        <v>0</v>
      </c>
      <c r="AN63" s="17">
        <f>SUMIFS(Fundos[Notificações],Fundos[Descumprimento],Tabela8[[#This Row],[Descumprimento - Regulamento de Emissores - Fundos]],Fundos[Ano],YEAR(AN$47),Fundos[Mês],AN$3)</f>
        <v>0</v>
      </c>
      <c r="AO63" s="17">
        <f>SUMIFS(Fundos[Notificações],Fundos[Descumprimento],Tabela8[[#This Row],[Descumprimento - Regulamento de Emissores - Fundos]],Fundos[Ano],YEAR(AO$47),Fundos[Mês],AO$3)</f>
        <v>0</v>
      </c>
      <c r="AP63" s="17">
        <f>SUMIFS(Fundos[Notificações],Fundos[Descumprimento],Tabela8[[#This Row],[Descumprimento - Regulamento de Emissores - Fundos]],Fundos[Ano],YEAR(AP$47),Fundos[Mês],AP$3)</f>
        <v>0</v>
      </c>
      <c r="AQ63" s="17">
        <f>SUMIFS(Fundos[Notificações],Fundos[Descumprimento],Tabela8[[#This Row],[Descumprimento - Regulamento de Emissores - Fundos]],Fundos[Ano],YEAR(AQ$47),Fundos[Mês],AQ$3)</f>
        <v>0</v>
      </c>
      <c r="AR63" s="17">
        <f>SUMIFS(Fundos[Notificações],Fundos[Descumprimento],Tabela8[[#This Row],[Descumprimento - Regulamento de Emissores - Fundos]],Fundos[Ano],YEAR(AR$47),Fundos[Mês],AR$3)</f>
        <v>0</v>
      </c>
      <c r="AS63" s="17">
        <f>SUMIFS(Fundos[Notificações],Fundos[Descumprimento],Tabela8[[#This Row],[Descumprimento - Regulamento de Emissores - Fundos]],Fundos[Ano],YEAR(AS$47),Fundos[Mês],AS$3)</f>
        <v>0</v>
      </c>
      <c r="AT63" s="17">
        <f>SUMIFS(Fundos[Notificações],Fundos[Descumprimento],Tabela8[[#This Row],[Descumprimento - Regulamento de Emissores - Fundos]],Fundos[Ano],YEAR(AT$47),Fundos[Mês],AT$3)</f>
        <v>0</v>
      </c>
      <c r="AU63" s="17">
        <f>SUMIFS(Fundos[Notificações],Fundos[Descumprimento],Tabela8[[#This Row],[Descumprimento - Regulamento de Emissores - Fundos]],Fundos[Ano],YEAR(AU$47),Fundos[Mês],AU$3)</f>
        <v>0</v>
      </c>
      <c r="AV63" s="17">
        <f>SUMIFS(Fundos[Notificações],Fundos[Descumprimento],Tabela8[[#This Row],[Descumprimento - Regulamento de Emissores - Fundos]],Fundos[Ano],YEAR(AV$47),Fundos[Mês],AV$3)</f>
        <v>0</v>
      </c>
      <c r="AW63" s="17">
        <f>SUMIFS(Fundos[Notificações],Fundos[Descumprimento],Tabela8[[#This Row],[Descumprimento - Regulamento de Emissores - Fundos]],Fundos[Ano],YEAR(AW$47),Fundos[Mês],AW$3)</f>
        <v>0</v>
      </c>
      <c r="AX63" s="17">
        <f>SUMIFS(Fundos[Notificações],Fundos[Descumprimento],Tabela8[[#This Row],[Descumprimento - Regulamento de Emissores - Fundos]],Fundos[Ano],YEAR(AX$47),Fundos[Mês],AX$3)</f>
        <v>0</v>
      </c>
      <c r="AY63" s="17">
        <f>SUMIFS(Fundos[Notificações],Fundos[Descumprimento],Tabela8[[#This Row],[Descumprimento - Regulamento de Emissores - Fundos]],Fundos[Ano],YEAR(AY$47),Fundos[Mês],AY$3)</f>
        <v>0</v>
      </c>
      <c r="AZ63" s="17">
        <f>SUMIFS(Fundos[Notificações],Fundos[Descumprimento],Tabela8[[#This Row],[Descumprimento - Regulamento de Emissores - Fundos]],Fundos[Ano],YEAR(AZ$47),Fundos[Mês],AZ$3)</f>
        <v>0</v>
      </c>
    </row>
    <row r="64" spans="1:52" x14ac:dyDescent="0.25">
      <c r="A64" s="9">
        <f>SUM(Tabela8[[#This Row],[jan-13]:[dez-16]])</f>
        <v>32</v>
      </c>
      <c r="B64" s="36">
        <f t="shared" si="2"/>
        <v>0.11594202898550725</v>
      </c>
      <c r="D64" s="10" t="s">
        <v>37</v>
      </c>
      <c r="E64" s="17">
        <f>SUMIFS(Fundos[Notificações],Fundos[Descumprimento],Tabela8[[#This Row],[Descumprimento - Regulamento de Emissores - Fundos]],Fundos[Ano],YEAR(E$47),Fundos[Mês],E$3)</f>
        <v>0</v>
      </c>
      <c r="F64" s="17">
        <f>SUMIFS(Fundos[Notificações],Fundos[Descumprimento],Tabela8[[#This Row],[Descumprimento - Regulamento de Emissores - Fundos]],Fundos[Ano],YEAR(F$47),Fundos[Mês],F$3)</f>
        <v>0</v>
      </c>
      <c r="G64" s="17">
        <f>SUMIFS(Fundos[Notificações],Fundos[Descumprimento],Tabela8[[#This Row],[Descumprimento - Regulamento de Emissores - Fundos]],Fundos[Ano],YEAR(G$47),Fundos[Mês],G$3)</f>
        <v>0</v>
      </c>
      <c r="H64" s="17">
        <f>SUMIFS(Fundos[Notificações],Fundos[Descumprimento],Tabela8[[#This Row],[Descumprimento - Regulamento de Emissores - Fundos]],Fundos[Ano],YEAR(H$47),Fundos[Mês],H$3)</f>
        <v>0</v>
      </c>
      <c r="I64" s="17">
        <f>SUMIFS(Fundos[Notificações],Fundos[Descumprimento],Tabela8[[#This Row],[Descumprimento - Regulamento de Emissores - Fundos]],Fundos[Ano],YEAR(I$47),Fundos[Mês],I$3)</f>
        <v>0</v>
      </c>
      <c r="J64" s="17">
        <f>SUMIFS(Fundos[Notificações],Fundos[Descumprimento],Tabela8[[#This Row],[Descumprimento - Regulamento de Emissores - Fundos]],Fundos[Ano],YEAR(J$47),Fundos[Mês],J$3)</f>
        <v>0</v>
      </c>
      <c r="K64" s="17">
        <f>SUMIFS(Fundos[Notificações],Fundos[Descumprimento],Tabela8[[#This Row],[Descumprimento - Regulamento de Emissores - Fundos]],Fundos[Ano],YEAR(K$47),Fundos[Mês],K$3)</f>
        <v>0</v>
      </c>
      <c r="L64" s="17">
        <f>SUMIFS(Fundos[Notificações],Fundos[Descumprimento],Tabela8[[#This Row],[Descumprimento - Regulamento de Emissores - Fundos]],Fundos[Ano],YEAR(L$47),Fundos[Mês],L$3)</f>
        <v>0</v>
      </c>
      <c r="M64" s="17">
        <f>SUMIFS(Fundos[Notificações],Fundos[Descumprimento],Tabela8[[#This Row],[Descumprimento - Regulamento de Emissores - Fundos]],Fundos[Ano],YEAR(M$47),Fundos[Mês],M$3)</f>
        <v>0</v>
      </c>
      <c r="N64" s="17">
        <f>SUMIFS(Fundos[Notificações],Fundos[Descumprimento],Tabela8[[#This Row],[Descumprimento - Regulamento de Emissores - Fundos]],Fundos[Ano],YEAR(N$47),Fundos[Mês],N$3)</f>
        <v>0</v>
      </c>
      <c r="O64" s="17">
        <f>SUMIFS(Fundos[Notificações],Fundos[Descumprimento],Tabela8[[#This Row],[Descumprimento - Regulamento de Emissores - Fundos]],Fundos[Ano],YEAR(O$47),Fundos[Mês],O$3)</f>
        <v>0</v>
      </c>
      <c r="P64" s="17">
        <f>SUMIFS(Fundos[Notificações],Fundos[Descumprimento],Tabela8[[#This Row],[Descumprimento - Regulamento de Emissores - Fundos]],Fundos[Ano],YEAR(P$47),Fundos[Mês],P$3)</f>
        <v>0</v>
      </c>
      <c r="Q64" s="17">
        <f>SUMIFS(Fundos[Notificações],Fundos[Descumprimento],Tabela8[[#This Row],[Descumprimento - Regulamento de Emissores - Fundos]],Fundos[Ano],YEAR(Q$47),Fundos[Mês],Q$3)</f>
        <v>0</v>
      </c>
      <c r="R64" s="17">
        <f>SUMIFS(Fundos[Notificações],Fundos[Descumprimento],Tabela8[[#This Row],[Descumprimento - Regulamento de Emissores - Fundos]],Fundos[Ano],YEAR(R$47),Fundos[Mês],R$3)</f>
        <v>0</v>
      </c>
      <c r="S64" s="17">
        <f>SUMIFS(Fundos[Notificações],Fundos[Descumprimento],Tabela8[[#This Row],[Descumprimento - Regulamento de Emissores - Fundos]],Fundos[Ano],YEAR(S$47),Fundos[Mês],S$3)</f>
        <v>0</v>
      </c>
      <c r="T64" s="17">
        <f>SUMIFS(Fundos[Notificações],Fundos[Descumprimento],Tabela8[[#This Row],[Descumprimento - Regulamento de Emissores - Fundos]],Fundos[Ano],YEAR(T$47),Fundos[Mês],T$3)</f>
        <v>0</v>
      </c>
      <c r="U64" s="17">
        <f>SUMIFS(Fundos[Notificações],Fundos[Descumprimento],Tabela8[[#This Row],[Descumprimento - Regulamento de Emissores - Fundos]],Fundos[Ano],YEAR(U$47),Fundos[Mês],U$3)</f>
        <v>0</v>
      </c>
      <c r="V64" s="17">
        <f>SUMIFS(Fundos[Notificações],Fundos[Descumprimento],Tabela8[[#This Row],[Descumprimento - Regulamento de Emissores - Fundos]],Fundos[Ano],YEAR(V$47),Fundos[Mês],V$3)</f>
        <v>0</v>
      </c>
      <c r="W64" s="17">
        <f>SUMIFS(Fundos[Notificações],Fundos[Descumprimento],Tabela8[[#This Row],[Descumprimento - Regulamento de Emissores - Fundos]],Fundos[Ano],YEAR(W$47),Fundos[Mês],W$3)</f>
        <v>0</v>
      </c>
      <c r="X64" s="17">
        <f>SUMIFS(Fundos[Notificações],Fundos[Descumprimento],Tabela8[[#This Row],[Descumprimento - Regulamento de Emissores - Fundos]],Fundos[Ano],YEAR(X$47),Fundos[Mês],X$3)</f>
        <v>0</v>
      </c>
      <c r="Y64" s="17">
        <f>SUMIFS(Fundos[Notificações],Fundos[Descumprimento],Tabela8[[#This Row],[Descumprimento - Regulamento de Emissores - Fundos]],Fundos[Ano],YEAR(Y$47),Fundos[Mês],Y$3)</f>
        <v>0</v>
      </c>
      <c r="Z64" s="17">
        <f>SUMIFS(Fundos[Notificações],Fundos[Descumprimento],Tabela8[[#This Row],[Descumprimento - Regulamento de Emissores - Fundos]],Fundos[Ano],YEAR(Z$47),Fundos[Mês],Z$3)</f>
        <v>0</v>
      </c>
      <c r="AA64" s="17">
        <f>SUMIFS(Fundos[Notificações],Fundos[Descumprimento],Tabela8[[#This Row],[Descumprimento - Regulamento de Emissores - Fundos]],Fundos[Ano],YEAR(AA$47),Fundos[Mês],AA$3)</f>
        <v>0</v>
      </c>
      <c r="AB64" s="17">
        <f>SUMIFS(Fundos[Notificações],Fundos[Descumprimento],Tabela8[[#This Row],[Descumprimento - Regulamento de Emissores - Fundos]],Fundos[Ano],YEAR(AB$47),Fundos[Mês],AB$3)</f>
        <v>0</v>
      </c>
      <c r="AC64" s="17">
        <f>SUMIFS(Fundos[Notificações],Fundos[Descumprimento],Tabela8[[#This Row],[Descumprimento - Regulamento de Emissores - Fundos]],Fundos[Ano],YEAR(AC$47),Fundos[Mês],AC$3)</f>
        <v>0</v>
      </c>
      <c r="AD64" s="17">
        <f>SUMIFS(Fundos[Notificações],Fundos[Descumprimento],Tabela8[[#This Row],[Descumprimento - Regulamento de Emissores - Fundos]],Fundos[Ano],YEAR(AD$47),Fundos[Mês],AD$3)</f>
        <v>0</v>
      </c>
      <c r="AE64" s="17">
        <f>SUMIFS(Fundos[Notificações],Fundos[Descumprimento],Tabela8[[#This Row],[Descumprimento - Regulamento de Emissores - Fundos]],Fundos[Ano],YEAR(AE$47),Fundos[Mês],AE$3)</f>
        <v>0</v>
      </c>
      <c r="AF64" s="17">
        <f>SUMIFS(Fundos[Notificações],Fundos[Descumprimento],Tabela8[[#This Row],[Descumprimento - Regulamento de Emissores - Fundos]],Fundos[Ano],YEAR(AF$47),Fundos[Mês],AF$3)</f>
        <v>0</v>
      </c>
      <c r="AG64" s="17">
        <f>SUMIFS(Fundos[Notificações],Fundos[Descumprimento],Tabela8[[#This Row],[Descumprimento - Regulamento de Emissores - Fundos]],Fundos[Ano],YEAR(AG$47),Fundos[Mês],AG$3)</f>
        <v>0</v>
      </c>
      <c r="AH64" s="17">
        <f>SUMIFS(Fundos[Notificações],Fundos[Descumprimento],Tabela8[[#This Row],[Descumprimento - Regulamento de Emissores - Fundos]],Fundos[Ano],YEAR(AH$47),Fundos[Mês],AH$3)</f>
        <v>0</v>
      </c>
      <c r="AI64" s="17">
        <f>SUMIFS(Fundos[Notificações],Fundos[Descumprimento],Tabela8[[#This Row],[Descumprimento - Regulamento de Emissores - Fundos]],Fundos[Ano],YEAR(AI$47),Fundos[Mês],AI$3)</f>
        <v>0</v>
      </c>
      <c r="AJ64" s="17">
        <f>SUMIFS(Fundos[Notificações],Fundos[Descumprimento],Tabela8[[#This Row],[Descumprimento - Regulamento de Emissores - Fundos]],Fundos[Ano],YEAR(AJ$47),Fundos[Mês],AJ$3)</f>
        <v>0</v>
      </c>
      <c r="AK64" s="17">
        <f>SUMIFS(Fundos[Notificações],Fundos[Descumprimento],Tabela8[[#This Row],[Descumprimento - Regulamento de Emissores - Fundos]],Fundos[Ano],YEAR(AK$47),Fundos[Mês],AK$3)</f>
        <v>0</v>
      </c>
      <c r="AL64" s="17">
        <f>SUMIFS(Fundos[Notificações],Fundos[Descumprimento],Tabela8[[#This Row],[Descumprimento - Regulamento de Emissores - Fundos]],Fundos[Ano],YEAR(AL$47),Fundos[Mês],AL$3)</f>
        <v>7</v>
      </c>
      <c r="AM64" s="17">
        <f>SUMIFS(Fundos[Notificações],Fundos[Descumprimento],Tabela8[[#This Row],[Descumprimento - Regulamento de Emissores - Fundos]],Fundos[Ano],YEAR(AM$47),Fundos[Mês],AM$3)</f>
        <v>0</v>
      </c>
      <c r="AN64" s="17">
        <f>SUMIFS(Fundos[Notificações],Fundos[Descumprimento],Tabela8[[#This Row],[Descumprimento - Regulamento de Emissores - Fundos]],Fundos[Ano],YEAR(AN$47),Fundos[Mês],AN$3)</f>
        <v>0</v>
      </c>
      <c r="AO64" s="17">
        <f>SUMIFS(Fundos[Notificações],Fundos[Descumprimento],Tabela8[[#This Row],[Descumprimento - Regulamento de Emissores - Fundos]],Fundos[Ano],YEAR(AO$47),Fundos[Mês],AO$3)</f>
        <v>0</v>
      </c>
      <c r="AP64" s="17">
        <f>SUMIFS(Fundos[Notificações],Fundos[Descumprimento],Tabela8[[#This Row],[Descumprimento - Regulamento de Emissores - Fundos]],Fundos[Ano],YEAR(AP$47),Fundos[Mês],AP$3)</f>
        <v>0</v>
      </c>
      <c r="AQ64" s="17">
        <f>SUMIFS(Fundos[Notificações],Fundos[Descumprimento],Tabela8[[#This Row],[Descumprimento - Regulamento de Emissores - Fundos]],Fundos[Ano],YEAR(AQ$47),Fundos[Mês],AQ$3)</f>
        <v>0</v>
      </c>
      <c r="AR64" s="17">
        <f>SUMIFS(Fundos[Notificações],Fundos[Descumprimento],Tabela8[[#This Row],[Descumprimento - Regulamento de Emissores - Fundos]],Fundos[Ano],YEAR(AR$47),Fundos[Mês],AR$3)</f>
        <v>15</v>
      </c>
      <c r="AS64" s="17">
        <f>SUMIFS(Fundos[Notificações],Fundos[Descumprimento],Tabela8[[#This Row],[Descumprimento - Regulamento de Emissores - Fundos]],Fundos[Ano],YEAR(AS$47),Fundos[Mês],AS$3)</f>
        <v>0</v>
      </c>
      <c r="AT64" s="17">
        <f>SUMIFS(Fundos[Notificações],Fundos[Descumprimento],Tabela8[[#This Row],[Descumprimento - Regulamento de Emissores - Fundos]],Fundos[Ano],YEAR(AT$47),Fundos[Mês],AT$3)</f>
        <v>4</v>
      </c>
      <c r="AU64" s="17">
        <f>SUMIFS(Fundos[Notificações],Fundos[Descumprimento],Tabela8[[#This Row],[Descumprimento - Regulamento de Emissores - Fundos]],Fundos[Ano],YEAR(AU$47),Fundos[Mês],AU$3)</f>
        <v>0</v>
      </c>
      <c r="AV64" s="17">
        <f>SUMIFS(Fundos[Notificações],Fundos[Descumprimento],Tabela8[[#This Row],[Descumprimento - Regulamento de Emissores - Fundos]],Fundos[Ano],YEAR(AV$47),Fundos[Mês],AV$3)</f>
        <v>1</v>
      </c>
      <c r="AW64" s="17">
        <f>SUMIFS(Fundos[Notificações],Fundos[Descumprimento],Tabela8[[#This Row],[Descumprimento - Regulamento de Emissores - Fundos]],Fundos[Ano],YEAR(AW$47),Fundos[Mês],AW$3)</f>
        <v>0</v>
      </c>
      <c r="AX64" s="17">
        <f>SUMIFS(Fundos[Notificações],Fundos[Descumprimento],Tabela8[[#This Row],[Descumprimento - Regulamento de Emissores - Fundos]],Fundos[Ano],YEAR(AX$47),Fundos[Mês],AX$3)</f>
        <v>4</v>
      </c>
      <c r="AY64" s="17">
        <f>SUMIFS(Fundos[Notificações],Fundos[Descumprimento],Tabela8[[#This Row],[Descumprimento - Regulamento de Emissores - Fundos]],Fundos[Ano],YEAR(AY$47),Fundos[Mês],AY$3)</f>
        <v>1</v>
      </c>
      <c r="AZ64" s="17">
        <f>SUMIFS(Fundos[Notificações],Fundos[Descumprimento],Tabela8[[#This Row],[Descumprimento - Regulamento de Emissores - Fundos]],Fundos[Ano],YEAR(AZ$47),Fundos[Mês],AZ$3)</f>
        <v>0</v>
      </c>
    </row>
    <row r="65" spans="1:52" x14ac:dyDescent="0.25">
      <c r="A65" s="9">
        <f>SUM(Tabela8[[#This Row],[jan-13]:[dez-16]])</f>
        <v>16</v>
      </c>
      <c r="B65" s="36">
        <f t="shared" si="2"/>
        <v>5.7971014492753624E-2</v>
      </c>
      <c r="D65" s="10" t="s">
        <v>33</v>
      </c>
      <c r="E65" s="17">
        <f>SUMIFS(Fundos[Notificações],Fundos[Descumprimento],Tabela8[[#This Row],[Descumprimento - Regulamento de Emissores - Fundos]],Fundos[Ano],YEAR(E$47),Fundos[Mês],E$3)</f>
        <v>0</v>
      </c>
      <c r="F65" s="17">
        <f>SUMIFS(Fundos[Notificações],Fundos[Descumprimento],Tabela8[[#This Row],[Descumprimento - Regulamento de Emissores - Fundos]],Fundos[Ano],YEAR(F$47),Fundos[Mês],F$3)</f>
        <v>0</v>
      </c>
      <c r="G65" s="17">
        <f>SUMIFS(Fundos[Notificações],Fundos[Descumprimento],Tabela8[[#This Row],[Descumprimento - Regulamento de Emissores - Fundos]],Fundos[Ano],YEAR(G$47),Fundos[Mês],G$3)</f>
        <v>0</v>
      </c>
      <c r="H65" s="17">
        <f>SUMIFS(Fundos[Notificações],Fundos[Descumprimento],Tabela8[[#This Row],[Descumprimento - Regulamento de Emissores - Fundos]],Fundos[Ano],YEAR(H$47),Fundos[Mês],H$3)</f>
        <v>0</v>
      </c>
      <c r="I65" s="17">
        <f>SUMIFS(Fundos[Notificações],Fundos[Descumprimento],Tabela8[[#This Row],[Descumprimento - Regulamento de Emissores - Fundos]],Fundos[Ano],YEAR(I$47),Fundos[Mês],I$3)</f>
        <v>0</v>
      </c>
      <c r="J65" s="17">
        <f>SUMIFS(Fundos[Notificações],Fundos[Descumprimento],Tabela8[[#This Row],[Descumprimento - Regulamento de Emissores - Fundos]],Fundos[Ano],YEAR(J$47),Fundos[Mês],J$3)</f>
        <v>0</v>
      </c>
      <c r="K65" s="17">
        <f>SUMIFS(Fundos[Notificações],Fundos[Descumprimento],Tabela8[[#This Row],[Descumprimento - Regulamento de Emissores - Fundos]],Fundos[Ano],YEAR(K$47),Fundos[Mês],K$3)</f>
        <v>0</v>
      </c>
      <c r="L65" s="17">
        <f>SUMIFS(Fundos[Notificações],Fundos[Descumprimento],Tabela8[[#This Row],[Descumprimento - Regulamento de Emissores - Fundos]],Fundos[Ano],YEAR(L$47),Fundos[Mês],L$3)</f>
        <v>0</v>
      </c>
      <c r="M65" s="17">
        <f>SUMIFS(Fundos[Notificações],Fundos[Descumprimento],Tabela8[[#This Row],[Descumprimento - Regulamento de Emissores - Fundos]],Fundos[Ano],YEAR(M$47),Fundos[Mês],M$3)</f>
        <v>0</v>
      </c>
      <c r="N65" s="17">
        <f>SUMIFS(Fundos[Notificações],Fundos[Descumprimento],Tabela8[[#This Row],[Descumprimento - Regulamento de Emissores - Fundos]],Fundos[Ano],YEAR(N$47),Fundos[Mês],N$3)</f>
        <v>0</v>
      </c>
      <c r="O65" s="17">
        <f>SUMIFS(Fundos[Notificações],Fundos[Descumprimento],Tabela8[[#This Row],[Descumprimento - Regulamento de Emissores - Fundos]],Fundos[Ano],YEAR(O$47),Fundos[Mês],O$3)</f>
        <v>0</v>
      </c>
      <c r="P65" s="17">
        <f>SUMIFS(Fundos[Notificações],Fundos[Descumprimento],Tabela8[[#This Row],[Descumprimento - Regulamento de Emissores - Fundos]],Fundos[Ano],YEAR(P$47),Fundos[Mês],P$3)</f>
        <v>0</v>
      </c>
      <c r="Q65" s="17">
        <f>SUMIFS(Fundos[Notificações],Fundos[Descumprimento],Tabela8[[#This Row],[Descumprimento - Regulamento de Emissores - Fundos]],Fundos[Ano],YEAR(Q$47),Fundos[Mês],Q$3)</f>
        <v>0</v>
      </c>
      <c r="R65" s="17">
        <f>SUMIFS(Fundos[Notificações],Fundos[Descumprimento],Tabela8[[#This Row],[Descumprimento - Regulamento de Emissores - Fundos]],Fundos[Ano],YEAR(R$47),Fundos[Mês],R$3)</f>
        <v>0</v>
      </c>
      <c r="S65" s="17">
        <f>SUMIFS(Fundos[Notificações],Fundos[Descumprimento],Tabela8[[#This Row],[Descumprimento - Regulamento de Emissores - Fundos]],Fundos[Ano],YEAR(S$47),Fundos[Mês],S$3)</f>
        <v>0</v>
      </c>
      <c r="T65" s="17">
        <f>SUMIFS(Fundos[Notificações],Fundos[Descumprimento],Tabela8[[#This Row],[Descumprimento - Regulamento de Emissores - Fundos]],Fundos[Ano],YEAR(T$47),Fundos[Mês],T$3)</f>
        <v>0</v>
      </c>
      <c r="U65" s="17">
        <f>SUMIFS(Fundos[Notificações],Fundos[Descumprimento],Tabela8[[#This Row],[Descumprimento - Regulamento de Emissores - Fundos]],Fundos[Ano],YEAR(U$47),Fundos[Mês],U$3)</f>
        <v>0</v>
      </c>
      <c r="V65" s="17">
        <f>SUMIFS(Fundos[Notificações],Fundos[Descumprimento],Tabela8[[#This Row],[Descumprimento - Regulamento de Emissores - Fundos]],Fundos[Ano],YEAR(V$47),Fundos[Mês],V$3)</f>
        <v>0</v>
      </c>
      <c r="W65" s="17">
        <f>SUMIFS(Fundos[Notificações],Fundos[Descumprimento],Tabela8[[#This Row],[Descumprimento - Regulamento de Emissores - Fundos]],Fundos[Ano],YEAR(W$47),Fundos[Mês],W$3)</f>
        <v>0</v>
      </c>
      <c r="X65" s="17">
        <f>SUMIFS(Fundos[Notificações],Fundos[Descumprimento],Tabela8[[#This Row],[Descumprimento - Regulamento de Emissores - Fundos]],Fundos[Ano],YEAR(X$47),Fundos[Mês],X$3)</f>
        <v>0</v>
      </c>
      <c r="Y65" s="17">
        <f>SUMIFS(Fundos[Notificações],Fundos[Descumprimento],Tabela8[[#This Row],[Descumprimento - Regulamento de Emissores - Fundos]],Fundos[Ano],YEAR(Y$47),Fundos[Mês],Y$3)</f>
        <v>0</v>
      </c>
      <c r="Z65" s="17">
        <f>SUMIFS(Fundos[Notificações],Fundos[Descumprimento],Tabela8[[#This Row],[Descumprimento - Regulamento de Emissores - Fundos]],Fundos[Ano],YEAR(Z$47),Fundos[Mês],Z$3)</f>
        <v>0</v>
      </c>
      <c r="AA65" s="17">
        <f>SUMIFS(Fundos[Notificações],Fundos[Descumprimento],Tabela8[[#This Row],[Descumprimento - Regulamento de Emissores - Fundos]],Fundos[Ano],YEAR(AA$47),Fundos[Mês],AA$3)</f>
        <v>0</v>
      </c>
      <c r="AB65" s="17">
        <f>SUMIFS(Fundos[Notificações],Fundos[Descumprimento],Tabela8[[#This Row],[Descumprimento - Regulamento de Emissores - Fundos]],Fundos[Ano],YEAR(AB$47),Fundos[Mês],AB$3)</f>
        <v>0</v>
      </c>
      <c r="AC65" s="17">
        <f>SUMIFS(Fundos[Notificações],Fundos[Descumprimento],Tabela8[[#This Row],[Descumprimento - Regulamento de Emissores - Fundos]],Fundos[Ano],YEAR(AC$47),Fundos[Mês],AC$3)</f>
        <v>0</v>
      </c>
      <c r="AD65" s="17">
        <f>SUMIFS(Fundos[Notificações],Fundos[Descumprimento],Tabela8[[#This Row],[Descumprimento - Regulamento de Emissores - Fundos]],Fundos[Ano],YEAR(AD$47),Fundos[Mês],AD$3)</f>
        <v>0</v>
      </c>
      <c r="AE65" s="17">
        <f>SUMIFS(Fundos[Notificações],Fundos[Descumprimento],Tabela8[[#This Row],[Descumprimento - Regulamento de Emissores - Fundos]],Fundos[Ano],YEAR(AE$47),Fundos[Mês],AE$3)</f>
        <v>0</v>
      </c>
      <c r="AF65" s="17">
        <f>SUMIFS(Fundos[Notificações],Fundos[Descumprimento],Tabela8[[#This Row],[Descumprimento - Regulamento de Emissores - Fundos]],Fundos[Ano],YEAR(AF$47),Fundos[Mês],AF$3)</f>
        <v>0</v>
      </c>
      <c r="AG65" s="17">
        <f>SUMIFS(Fundos[Notificações],Fundos[Descumprimento],Tabela8[[#This Row],[Descumprimento - Regulamento de Emissores - Fundos]],Fundos[Ano],YEAR(AG$47),Fundos[Mês],AG$3)</f>
        <v>0</v>
      </c>
      <c r="AH65" s="17">
        <f>SUMIFS(Fundos[Notificações],Fundos[Descumprimento],Tabela8[[#This Row],[Descumprimento - Regulamento de Emissores - Fundos]],Fundos[Ano],YEAR(AH$47),Fundos[Mês],AH$3)</f>
        <v>0</v>
      </c>
      <c r="AI65" s="17">
        <f>SUMIFS(Fundos[Notificações],Fundos[Descumprimento],Tabela8[[#This Row],[Descumprimento - Regulamento de Emissores - Fundos]],Fundos[Ano],YEAR(AI$47),Fundos[Mês],AI$3)</f>
        <v>0</v>
      </c>
      <c r="AJ65" s="17">
        <f>SUMIFS(Fundos[Notificações],Fundos[Descumprimento],Tabela8[[#This Row],[Descumprimento - Regulamento de Emissores - Fundos]],Fundos[Ano],YEAR(AJ$47),Fundos[Mês],AJ$3)</f>
        <v>0</v>
      </c>
      <c r="AK65" s="17">
        <f>SUMIFS(Fundos[Notificações],Fundos[Descumprimento],Tabela8[[#This Row],[Descumprimento - Regulamento de Emissores - Fundos]],Fundos[Ano],YEAR(AK$47),Fundos[Mês],AK$3)</f>
        <v>16</v>
      </c>
      <c r="AL65" s="17">
        <f>SUMIFS(Fundos[Notificações],Fundos[Descumprimento],Tabela8[[#This Row],[Descumprimento - Regulamento de Emissores - Fundos]],Fundos[Ano],YEAR(AL$47),Fundos[Mês],AL$3)</f>
        <v>0</v>
      </c>
      <c r="AM65" s="17">
        <f>SUMIFS(Fundos[Notificações],Fundos[Descumprimento],Tabela8[[#This Row],[Descumprimento - Regulamento de Emissores - Fundos]],Fundos[Ano],YEAR(AM$47),Fundos[Mês],AM$3)</f>
        <v>0</v>
      </c>
      <c r="AN65" s="17">
        <f>SUMIFS(Fundos[Notificações],Fundos[Descumprimento],Tabela8[[#This Row],[Descumprimento - Regulamento de Emissores - Fundos]],Fundos[Ano],YEAR(AN$47),Fundos[Mês],AN$3)</f>
        <v>0</v>
      </c>
      <c r="AO65" s="17">
        <f>SUMIFS(Fundos[Notificações],Fundos[Descumprimento],Tabela8[[#This Row],[Descumprimento - Regulamento de Emissores - Fundos]],Fundos[Ano],YEAR(AO$47),Fundos[Mês],AO$3)</f>
        <v>0</v>
      </c>
      <c r="AP65" s="17">
        <f>SUMIFS(Fundos[Notificações],Fundos[Descumprimento],Tabela8[[#This Row],[Descumprimento - Regulamento de Emissores - Fundos]],Fundos[Ano],YEAR(AP$47),Fundos[Mês],AP$3)</f>
        <v>0</v>
      </c>
      <c r="AQ65" s="17">
        <f>SUMIFS(Fundos[Notificações],Fundos[Descumprimento],Tabela8[[#This Row],[Descumprimento - Regulamento de Emissores - Fundos]],Fundos[Ano],YEAR(AQ$47),Fundos[Mês],AQ$3)</f>
        <v>0</v>
      </c>
      <c r="AR65" s="17">
        <f>SUMIFS(Fundos[Notificações],Fundos[Descumprimento],Tabela8[[#This Row],[Descumprimento - Regulamento de Emissores - Fundos]],Fundos[Ano],YEAR(AR$47),Fundos[Mês],AR$3)</f>
        <v>0</v>
      </c>
      <c r="AS65" s="17">
        <f>SUMIFS(Fundos[Notificações],Fundos[Descumprimento],Tabela8[[#This Row],[Descumprimento - Regulamento de Emissores - Fundos]],Fundos[Ano],YEAR(AS$47),Fundos[Mês],AS$3)</f>
        <v>0</v>
      </c>
      <c r="AT65" s="17">
        <f>SUMIFS(Fundos[Notificações],Fundos[Descumprimento],Tabela8[[#This Row],[Descumprimento - Regulamento de Emissores - Fundos]],Fundos[Ano],YEAR(AT$47),Fundos[Mês],AT$3)</f>
        <v>0</v>
      </c>
      <c r="AU65" s="17">
        <f>SUMIFS(Fundos[Notificações],Fundos[Descumprimento],Tabela8[[#This Row],[Descumprimento - Regulamento de Emissores - Fundos]],Fundos[Ano],YEAR(AU$47),Fundos[Mês],AU$3)</f>
        <v>0</v>
      </c>
      <c r="AV65" s="17">
        <f>SUMIFS(Fundos[Notificações],Fundos[Descumprimento],Tabela8[[#This Row],[Descumprimento - Regulamento de Emissores - Fundos]],Fundos[Ano],YEAR(AV$47),Fundos[Mês],AV$3)</f>
        <v>0</v>
      </c>
      <c r="AW65" s="17">
        <f>SUMIFS(Fundos[Notificações],Fundos[Descumprimento],Tabela8[[#This Row],[Descumprimento - Regulamento de Emissores - Fundos]],Fundos[Ano],YEAR(AW$47),Fundos[Mês],AW$3)</f>
        <v>0</v>
      </c>
      <c r="AX65" s="17">
        <f>SUMIFS(Fundos[Notificações],Fundos[Descumprimento],Tabela8[[#This Row],[Descumprimento - Regulamento de Emissores - Fundos]],Fundos[Ano],YEAR(AX$47),Fundos[Mês],AX$3)</f>
        <v>0</v>
      </c>
      <c r="AY65" s="17">
        <f>SUMIFS(Fundos[Notificações],Fundos[Descumprimento],Tabela8[[#This Row],[Descumprimento - Regulamento de Emissores - Fundos]],Fundos[Ano],YEAR(AY$47),Fundos[Mês],AY$3)</f>
        <v>0</v>
      </c>
      <c r="AZ65" s="17">
        <f>SUMIFS(Fundos[Notificações],Fundos[Descumprimento],Tabela8[[#This Row],[Descumprimento - Regulamento de Emissores - Fundos]],Fundos[Ano],YEAR(AZ$47),Fundos[Mês],AZ$3)</f>
        <v>0</v>
      </c>
    </row>
    <row r="66" spans="1:52" x14ac:dyDescent="0.25">
      <c r="A66" s="9">
        <f>SUM(Tabela8[[#This Row],[jan-13]:[dez-16]])</f>
        <v>6</v>
      </c>
      <c r="B66" s="36">
        <f t="shared" si="2"/>
        <v>2.1739130434782608E-2</v>
      </c>
      <c r="D66" s="10" t="s">
        <v>46</v>
      </c>
      <c r="E66" s="17">
        <f>SUMIFS(Fundos[Notificações],Fundos[Descumprimento],Tabela8[[#This Row],[Descumprimento - Regulamento de Emissores - Fundos]],Fundos[Ano],YEAR(E$47),Fundos[Mês],E$3)</f>
        <v>0</v>
      </c>
      <c r="F66" s="17">
        <f>SUMIFS(Fundos[Notificações],Fundos[Descumprimento],Tabela8[[#This Row],[Descumprimento - Regulamento de Emissores - Fundos]],Fundos[Ano],YEAR(F$47),Fundos[Mês],F$3)</f>
        <v>0</v>
      </c>
      <c r="G66" s="17">
        <f>SUMIFS(Fundos[Notificações],Fundos[Descumprimento],Tabela8[[#This Row],[Descumprimento - Regulamento de Emissores - Fundos]],Fundos[Ano],YEAR(G$47),Fundos[Mês],G$3)</f>
        <v>0</v>
      </c>
      <c r="H66" s="17">
        <f>SUMIFS(Fundos[Notificações],Fundos[Descumprimento],Tabela8[[#This Row],[Descumprimento - Regulamento de Emissores - Fundos]],Fundos[Ano],YEAR(H$47),Fundos[Mês],H$3)</f>
        <v>0</v>
      </c>
      <c r="I66" s="17">
        <f>SUMIFS(Fundos[Notificações],Fundos[Descumprimento],Tabela8[[#This Row],[Descumprimento - Regulamento de Emissores - Fundos]],Fundos[Ano],YEAR(I$47),Fundos[Mês],I$3)</f>
        <v>0</v>
      </c>
      <c r="J66" s="17">
        <f>SUMIFS(Fundos[Notificações],Fundos[Descumprimento],Tabela8[[#This Row],[Descumprimento - Regulamento de Emissores - Fundos]],Fundos[Ano],YEAR(J$47),Fundos[Mês],J$3)</f>
        <v>0</v>
      </c>
      <c r="K66" s="17">
        <f>SUMIFS(Fundos[Notificações],Fundos[Descumprimento],Tabela8[[#This Row],[Descumprimento - Regulamento de Emissores - Fundos]],Fundos[Ano],YEAR(K$47),Fundos[Mês],K$3)</f>
        <v>0</v>
      </c>
      <c r="L66" s="17">
        <f>SUMIFS(Fundos[Notificações],Fundos[Descumprimento],Tabela8[[#This Row],[Descumprimento - Regulamento de Emissores - Fundos]],Fundos[Ano],YEAR(L$47),Fundos[Mês],L$3)</f>
        <v>0</v>
      </c>
      <c r="M66" s="17">
        <f>SUMIFS(Fundos[Notificações],Fundos[Descumprimento],Tabela8[[#This Row],[Descumprimento - Regulamento de Emissores - Fundos]],Fundos[Ano],YEAR(M$47),Fundos[Mês],M$3)</f>
        <v>0</v>
      </c>
      <c r="N66" s="17">
        <f>SUMIFS(Fundos[Notificações],Fundos[Descumprimento],Tabela8[[#This Row],[Descumprimento - Regulamento de Emissores - Fundos]],Fundos[Ano],YEAR(N$47),Fundos[Mês],N$3)</f>
        <v>0</v>
      </c>
      <c r="O66" s="17">
        <f>SUMIFS(Fundos[Notificações],Fundos[Descumprimento],Tabela8[[#This Row],[Descumprimento - Regulamento de Emissores - Fundos]],Fundos[Ano],YEAR(O$47),Fundos[Mês],O$3)</f>
        <v>0</v>
      </c>
      <c r="P66" s="17">
        <f>SUMIFS(Fundos[Notificações],Fundos[Descumprimento],Tabela8[[#This Row],[Descumprimento - Regulamento de Emissores - Fundos]],Fundos[Ano],YEAR(P$47),Fundos[Mês],P$3)</f>
        <v>0</v>
      </c>
      <c r="Q66" s="17">
        <f>SUMIFS(Fundos[Notificações],Fundos[Descumprimento],Tabela8[[#This Row],[Descumprimento - Regulamento de Emissores - Fundos]],Fundos[Ano],YEAR(Q$47),Fundos[Mês],Q$3)</f>
        <v>0</v>
      </c>
      <c r="R66" s="17">
        <f>SUMIFS(Fundos[Notificações],Fundos[Descumprimento],Tabela8[[#This Row],[Descumprimento - Regulamento de Emissores - Fundos]],Fundos[Ano],YEAR(R$47),Fundos[Mês],R$3)</f>
        <v>0</v>
      </c>
      <c r="S66" s="17">
        <f>SUMIFS(Fundos[Notificações],Fundos[Descumprimento],Tabela8[[#This Row],[Descumprimento - Regulamento de Emissores - Fundos]],Fundos[Ano],YEAR(S$47),Fundos[Mês],S$3)</f>
        <v>0</v>
      </c>
      <c r="T66" s="17">
        <f>SUMIFS(Fundos[Notificações],Fundos[Descumprimento],Tabela8[[#This Row],[Descumprimento - Regulamento de Emissores - Fundos]],Fundos[Ano],YEAR(T$47),Fundos[Mês],T$3)</f>
        <v>0</v>
      </c>
      <c r="U66" s="17">
        <f>SUMIFS(Fundos[Notificações],Fundos[Descumprimento],Tabela8[[#This Row],[Descumprimento - Regulamento de Emissores - Fundos]],Fundos[Ano],YEAR(U$47),Fundos[Mês],U$3)</f>
        <v>0</v>
      </c>
      <c r="V66" s="17">
        <f>SUMIFS(Fundos[Notificações],Fundos[Descumprimento],Tabela8[[#This Row],[Descumprimento - Regulamento de Emissores - Fundos]],Fundos[Ano],YEAR(V$47),Fundos[Mês],V$3)</f>
        <v>0</v>
      </c>
      <c r="W66" s="17">
        <f>SUMIFS(Fundos[Notificações],Fundos[Descumprimento],Tabela8[[#This Row],[Descumprimento - Regulamento de Emissores - Fundos]],Fundos[Ano],YEAR(W$47),Fundos[Mês],W$3)</f>
        <v>0</v>
      </c>
      <c r="X66" s="17">
        <f>SUMIFS(Fundos[Notificações],Fundos[Descumprimento],Tabela8[[#This Row],[Descumprimento - Regulamento de Emissores - Fundos]],Fundos[Ano],YEAR(X$47),Fundos[Mês],X$3)</f>
        <v>0</v>
      </c>
      <c r="Y66" s="17">
        <f>SUMIFS(Fundos[Notificações],Fundos[Descumprimento],Tabela8[[#This Row],[Descumprimento - Regulamento de Emissores - Fundos]],Fundos[Ano],YEAR(Y$47),Fundos[Mês],Y$3)</f>
        <v>0</v>
      </c>
      <c r="Z66" s="17">
        <f>SUMIFS(Fundos[Notificações],Fundos[Descumprimento],Tabela8[[#This Row],[Descumprimento - Regulamento de Emissores - Fundos]],Fundos[Ano],YEAR(Z$47),Fundos[Mês],Z$3)</f>
        <v>0</v>
      </c>
      <c r="AA66" s="17">
        <f>SUMIFS(Fundos[Notificações],Fundos[Descumprimento],Tabela8[[#This Row],[Descumprimento - Regulamento de Emissores - Fundos]],Fundos[Ano],YEAR(AA$47),Fundos[Mês],AA$3)</f>
        <v>0</v>
      </c>
      <c r="AB66" s="17">
        <f>SUMIFS(Fundos[Notificações],Fundos[Descumprimento],Tabela8[[#This Row],[Descumprimento - Regulamento de Emissores - Fundos]],Fundos[Ano],YEAR(AB$47),Fundos[Mês],AB$3)</f>
        <v>0</v>
      </c>
      <c r="AC66" s="17">
        <f>SUMIFS(Fundos[Notificações],Fundos[Descumprimento],Tabela8[[#This Row],[Descumprimento - Regulamento de Emissores - Fundos]],Fundos[Ano],YEAR(AC$47),Fundos[Mês],AC$3)</f>
        <v>0</v>
      </c>
      <c r="AD66" s="17">
        <f>SUMIFS(Fundos[Notificações],Fundos[Descumprimento],Tabela8[[#This Row],[Descumprimento - Regulamento de Emissores - Fundos]],Fundos[Ano],YEAR(AD$47),Fundos[Mês],AD$3)</f>
        <v>0</v>
      </c>
      <c r="AE66" s="17">
        <f>SUMIFS(Fundos[Notificações],Fundos[Descumprimento],Tabela8[[#This Row],[Descumprimento - Regulamento de Emissores - Fundos]],Fundos[Ano],YEAR(AE$47),Fundos[Mês],AE$3)</f>
        <v>0</v>
      </c>
      <c r="AF66" s="17">
        <f>SUMIFS(Fundos[Notificações],Fundos[Descumprimento],Tabela8[[#This Row],[Descumprimento - Regulamento de Emissores - Fundos]],Fundos[Ano],YEAR(AF$47),Fundos[Mês],AF$3)</f>
        <v>0</v>
      </c>
      <c r="AG66" s="17">
        <f>SUMIFS(Fundos[Notificações],Fundos[Descumprimento],Tabela8[[#This Row],[Descumprimento - Regulamento de Emissores - Fundos]],Fundos[Ano],YEAR(AG$47),Fundos[Mês],AG$3)</f>
        <v>0</v>
      </c>
      <c r="AH66" s="17">
        <f>SUMIFS(Fundos[Notificações],Fundos[Descumprimento],Tabela8[[#This Row],[Descumprimento - Regulamento de Emissores - Fundos]],Fundos[Ano],YEAR(AH$47),Fundos[Mês],AH$3)</f>
        <v>0</v>
      </c>
      <c r="AI66" s="17">
        <f>SUMIFS(Fundos[Notificações],Fundos[Descumprimento],Tabela8[[#This Row],[Descumprimento - Regulamento de Emissores - Fundos]],Fundos[Ano],YEAR(AI$47),Fundos[Mês],AI$3)</f>
        <v>0</v>
      </c>
      <c r="AJ66" s="17">
        <f>SUMIFS(Fundos[Notificações],Fundos[Descumprimento],Tabela8[[#This Row],[Descumprimento - Regulamento de Emissores - Fundos]],Fundos[Ano],YEAR(AJ$47),Fundos[Mês],AJ$3)</f>
        <v>0</v>
      </c>
      <c r="AK66" s="17">
        <f>SUMIFS(Fundos[Notificações],Fundos[Descumprimento],Tabela8[[#This Row],[Descumprimento - Regulamento de Emissores - Fundos]],Fundos[Ano],YEAR(AK$47),Fundos[Mês],AK$3)</f>
        <v>0</v>
      </c>
      <c r="AL66" s="17">
        <f>SUMIFS(Fundos[Notificações],Fundos[Descumprimento],Tabela8[[#This Row],[Descumprimento - Regulamento de Emissores - Fundos]],Fundos[Ano],YEAR(AL$47),Fundos[Mês],AL$3)</f>
        <v>0</v>
      </c>
      <c r="AM66" s="17">
        <f>SUMIFS(Fundos[Notificações],Fundos[Descumprimento],Tabela8[[#This Row],[Descumprimento - Regulamento de Emissores - Fundos]],Fundos[Ano],YEAR(AM$47),Fundos[Mês],AM$3)</f>
        <v>0</v>
      </c>
      <c r="AN66" s="17">
        <f>SUMIFS(Fundos[Notificações],Fundos[Descumprimento],Tabela8[[#This Row],[Descumprimento - Regulamento de Emissores - Fundos]],Fundos[Ano],YEAR(AN$47),Fundos[Mês],AN$3)</f>
        <v>0</v>
      </c>
      <c r="AO66" s="17">
        <f>SUMIFS(Fundos[Notificações],Fundos[Descumprimento],Tabela8[[#This Row],[Descumprimento - Regulamento de Emissores - Fundos]],Fundos[Ano],YEAR(AO$47),Fundos[Mês],AO$3)</f>
        <v>0</v>
      </c>
      <c r="AP66" s="17">
        <f>SUMIFS(Fundos[Notificações],Fundos[Descumprimento],Tabela8[[#This Row],[Descumprimento - Regulamento de Emissores - Fundos]],Fundos[Ano],YEAR(AP$47),Fundos[Mês],AP$3)</f>
        <v>0</v>
      </c>
      <c r="AQ66" s="17">
        <f>SUMIFS(Fundos[Notificações],Fundos[Descumprimento],Tabela8[[#This Row],[Descumprimento - Regulamento de Emissores - Fundos]],Fundos[Ano],YEAR(AQ$47),Fundos[Mês],AQ$3)</f>
        <v>0</v>
      </c>
      <c r="AR66" s="17">
        <f>SUMIFS(Fundos[Notificações],Fundos[Descumprimento],Tabela8[[#This Row],[Descumprimento - Regulamento de Emissores - Fundos]],Fundos[Ano],YEAR(AR$47),Fundos[Mês],AR$3)</f>
        <v>0</v>
      </c>
      <c r="AS66" s="17">
        <f>SUMIFS(Fundos[Notificações],Fundos[Descumprimento],Tabela8[[#This Row],[Descumprimento - Regulamento de Emissores - Fundos]],Fundos[Ano],YEAR(AS$47),Fundos[Mês],AS$3)</f>
        <v>0</v>
      </c>
      <c r="AT66" s="17">
        <f>SUMIFS(Fundos[Notificações],Fundos[Descumprimento],Tabela8[[#This Row],[Descumprimento - Regulamento de Emissores - Fundos]],Fundos[Ano],YEAR(AT$47),Fundos[Mês],AT$3)</f>
        <v>0</v>
      </c>
      <c r="AU66" s="17">
        <f>SUMIFS(Fundos[Notificações],Fundos[Descumprimento],Tabela8[[#This Row],[Descumprimento - Regulamento de Emissores - Fundos]],Fundos[Ano],YEAR(AU$47),Fundos[Mês],AU$3)</f>
        <v>0</v>
      </c>
      <c r="AV66" s="17">
        <f>SUMIFS(Fundos[Notificações],Fundos[Descumprimento],Tabela8[[#This Row],[Descumprimento - Regulamento de Emissores - Fundos]],Fundos[Ano],YEAR(AV$47),Fundos[Mês],AV$3)</f>
        <v>0</v>
      </c>
      <c r="AW66" s="17">
        <f>SUMIFS(Fundos[Notificações],Fundos[Descumprimento],Tabela8[[#This Row],[Descumprimento - Regulamento de Emissores - Fundos]],Fundos[Ano],YEAR(AW$47),Fundos[Mês],AW$3)</f>
        <v>6</v>
      </c>
      <c r="AX66" s="17">
        <f>SUMIFS(Fundos[Notificações],Fundos[Descumprimento],Tabela8[[#This Row],[Descumprimento - Regulamento de Emissores - Fundos]],Fundos[Ano],YEAR(AX$47),Fundos[Mês],AX$3)</f>
        <v>0</v>
      </c>
      <c r="AY66" s="17">
        <f>SUMIFS(Fundos[Notificações],Fundos[Descumprimento],Tabela8[[#This Row],[Descumprimento - Regulamento de Emissores - Fundos]],Fundos[Ano],YEAR(AY$47),Fundos[Mês],AY$3)</f>
        <v>0</v>
      </c>
      <c r="AZ66" s="17">
        <f>SUMIFS(Fundos[Notificações],Fundos[Descumprimento],Tabela8[[#This Row],[Descumprimento - Regulamento de Emissores - Fundos]],Fundos[Ano],YEAR(AZ$47),Fundos[Mês],AZ$3)</f>
        <v>0</v>
      </c>
    </row>
    <row r="67" spans="1:52" x14ac:dyDescent="0.25">
      <c r="A67" s="9">
        <f>SUM(Tabela8[[#This Row],[jan-13]:[dez-16]])</f>
        <v>0</v>
      </c>
      <c r="B67" s="36">
        <f t="shared" si="2"/>
        <v>0</v>
      </c>
      <c r="D67" s="10" t="s">
        <v>39</v>
      </c>
      <c r="E67" s="17">
        <f>SUMIFS(Fundos[Notificações],Fundos[Descumprimento],Tabela8[[#This Row],[Descumprimento - Regulamento de Emissores - Fundos]],Fundos[Ano],YEAR(E$47),Fundos[Mês],E$3)</f>
        <v>0</v>
      </c>
      <c r="F67" s="17">
        <f>SUMIFS(Fundos[Notificações],Fundos[Descumprimento],Tabela8[[#This Row],[Descumprimento - Regulamento de Emissores - Fundos]],Fundos[Ano],YEAR(F$47),Fundos[Mês],F$3)</f>
        <v>0</v>
      </c>
      <c r="G67" s="17">
        <f>SUMIFS(Fundos[Notificações],Fundos[Descumprimento],Tabela8[[#This Row],[Descumprimento - Regulamento de Emissores - Fundos]],Fundos[Ano],YEAR(G$47),Fundos[Mês],G$3)</f>
        <v>0</v>
      </c>
      <c r="H67" s="17">
        <f>SUMIFS(Fundos[Notificações],Fundos[Descumprimento],Tabela8[[#This Row],[Descumprimento - Regulamento de Emissores - Fundos]],Fundos[Ano],YEAR(H$47),Fundos[Mês],H$3)</f>
        <v>0</v>
      </c>
      <c r="I67" s="17">
        <f>SUMIFS(Fundos[Notificações],Fundos[Descumprimento],Tabela8[[#This Row],[Descumprimento - Regulamento de Emissores - Fundos]],Fundos[Ano],YEAR(I$47),Fundos[Mês],I$3)</f>
        <v>0</v>
      </c>
      <c r="J67" s="17">
        <f>SUMIFS(Fundos[Notificações],Fundos[Descumprimento],Tabela8[[#This Row],[Descumprimento - Regulamento de Emissores - Fundos]],Fundos[Ano],YEAR(J$47),Fundos[Mês],J$3)</f>
        <v>0</v>
      </c>
      <c r="K67" s="17">
        <f>SUMIFS(Fundos[Notificações],Fundos[Descumprimento],Tabela8[[#This Row],[Descumprimento - Regulamento de Emissores - Fundos]],Fundos[Ano],YEAR(K$47),Fundos[Mês],K$3)</f>
        <v>0</v>
      </c>
      <c r="L67" s="17">
        <f>SUMIFS(Fundos[Notificações],Fundos[Descumprimento],Tabela8[[#This Row],[Descumprimento - Regulamento de Emissores - Fundos]],Fundos[Ano],YEAR(L$47),Fundos[Mês],L$3)</f>
        <v>0</v>
      </c>
      <c r="M67" s="17">
        <f>SUMIFS(Fundos[Notificações],Fundos[Descumprimento],Tabela8[[#This Row],[Descumprimento - Regulamento de Emissores - Fundos]],Fundos[Ano],YEAR(M$47),Fundos[Mês],M$3)</f>
        <v>0</v>
      </c>
      <c r="N67" s="17">
        <f>SUMIFS(Fundos[Notificações],Fundos[Descumprimento],Tabela8[[#This Row],[Descumprimento - Regulamento de Emissores - Fundos]],Fundos[Ano],YEAR(N$47),Fundos[Mês],N$3)</f>
        <v>0</v>
      </c>
      <c r="O67" s="17">
        <f>SUMIFS(Fundos[Notificações],Fundos[Descumprimento],Tabela8[[#This Row],[Descumprimento - Regulamento de Emissores - Fundos]],Fundos[Ano],YEAR(O$47),Fundos[Mês],O$3)</f>
        <v>0</v>
      </c>
      <c r="P67" s="17">
        <f>SUMIFS(Fundos[Notificações],Fundos[Descumprimento],Tabela8[[#This Row],[Descumprimento - Regulamento de Emissores - Fundos]],Fundos[Ano],YEAR(P$47),Fundos[Mês],P$3)</f>
        <v>0</v>
      </c>
      <c r="Q67" s="17">
        <f>SUMIFS(Fundos[Notificações],Fundos[Descumprimento],Tabela8[[#This Row],[Descumprimento - Regulamento de Emissores - Fundos]],Fundos[Ano],YEAR(Q$47),Fundos[Mês],Q$3)</f>
        <v>0</v>
      </c>
      <c r="R67" s="17">
        <f>SUMIFS(Fundos[Notificações],Fundos[Descumprimento],Tabela8[[#This Row],[Descumprimento - Regulamento de Emissores - Fundos]],Fundos[Ano],YEAR(R$47),Fundos[Mês],R$3)</f>
        <v>0</v>
      </c>
      <c r="S67" s="17">
        <f>SUMIFS(Fundos[Notificações],Fundos[Descumprimento],Tabela8[[#This Row],[Descumprimento - Regulamento de Emissores - Fundos]],Fundos[Ano],YEAR(S$47),Fundos[Mês],S$3)</f>
        <v>0</v>
      </c>
      <c r="T67" s="17">
        <f>SUMIFS(Fundos[Notificações],Fundos[Descumprimento],Tabela8[[#This Row],[Descumprimento - Regulamento de Emissores - Fundos]],Fundos[Ano],YEAR(T$47),Fundos[Mês],T$3)</f>
        <v>0</v>
      </c>
      <c r="U67" s="17">
        <f>SUMIFS(Fundos[Notificações],Fundos[Descumprimento],Tabela8[[#This Row],[Descumprimento - Regulamento de Emissores - Fundos]],Fundos[Ano],YEAR(U$47),Fundos[Mês],U$3)</f>
        <v>0</v>
      </c>
      <c r="V67" s="17">
        <f>SUMIFS(Fundos[Notificações],Fundos[Descumprimento],Tabela8[[#This Row],[Descumprimento - Regulamento de Emissores - Fundos]],Fundos[Ano],YEAR(V$47),Fundos[Mês],V$3)</f>
        <v>0</v>
      </c>
      <c r="W67" s="17">
        <f>SUMIFS(Fundos[Notificações],Fundos[Descumprimento],Tabela8[[#This Row],[Descumprimento - Regulamento de Emissores - Fundos]],Fundos[Ano],YEAR(W$47),Fundos[Mês],W$3)</f>
        <v>0</v>
      </c>
      <c r="X67" s="17">
        <f>SUMIFS(Fundos[Notificações],Fundos[Descumprimento],Tabela8[[#This Row],[Descumprimento - Regulamento de Emissores - Fundos]],Fundos[Ano],YEAR(X$47),Fundos[Mês],X$3)</f>
        <v>0</v>
      </c>
      <c r="Y67" s="17">
        <f>SUMIFS(Fundos[Notificações],Fundos[Descumprimento],Tabela8[[#This Row],[Descumprimento - Regulamento de Emissores - Fundos]],Fundos[Ano],YEAR(Y$47),Fundos[Mês],Y$3)</f>
        <v>0</v>
      </c>
      <c r="Z67" s="17">
        <f>SUMIFS(Fundos[Notificações],Fundos[Descumprimento],Tabela8[[#This Row],[Descumprimento - Regulamento de Emissores - Fundos]],Fundos[Ano],YEAR(Z$47),Fundos[Mês],Z$3)</f>
        <v>0</v>
      </c>
      <c r="AA67" s="17">
        <f>SUMIFS(Fundos[Notificações],Fundos[Descumprimento],Tabela8[[#This Row],[Descumprimento - Regulamento de Emissores - Fundos]],Fundos[Ano],YEAR(AA$47),Fundos[Mês],AA$3)</f>
        <v>0</v>
      </c>
      <c r="AB67" s="17">
        <f>SUMIFS(Fundos[Notificações],Fundos[Descumprimento],Tabela8[[#This Row],[Descumprimento - Regulamento de Emissores - Fundos]],Fundos[Ano],YEAR(AB$47),Fundos[Mês],AB$3)</f>
        <v>0</v>
      </c>
      <c r="AC67" s="17">
        <f>SUMIFS(Fundos[Notificações],Fundos[Descumprimento],Tabela8[[#This Row],[Descumprimento - Regulamento de Emissores - Fundos]],Fundos[Ano],YEAR(AC$47),Fundos[Mês],AC$3)</f>
        <v>0</v>
      </c>
      <c r="AD67" s="17">
        <f>SUMIFS(Fundos[Notificações],Fundos[Descumprimento],Tabela8[[#This Row],[Descumprimento - Regulamento de Emissores - Fundos]],Fundos[Ano],YEAR(AD$47),Fundos[Mês],AD$3)</f>
        <v>0</v>
      </c>
      <c r="AE67" s="17">
        <f>SUMIFS(Fundos[Notificações],Fundos[Descumprimento],Tabela8[[#This Row],[Descumprimento - Regulamento de Emissores - Fundos]],Fundos[Ano],YEAR(AE$47),Fundos[Mês],AE$3)</f>
        <v>0</v>
      </c>
      <c r="AF67" s="17">
        <f>SUMIFS(Fundos[Notificações],Fundos[Descumprimento],Tabela8[[#This Row],[Descumprimento - Regulamento de Emissores - Fundos]],Fundos[Ano],YEAR(AF$47),Fundos[Mês],AF$3)</f>
        <v>0</v>
      </c>
      <c r="AG67" s="17">
        <f>SUMIFS(Fundos[Notificações],Fundos[Descumprimento],Tabela8[[#This Row],[Descumprimento - Regulamento de Emissores - Fundos]],Fundos[Ano],YEAR(AG$47),Fundos[Mês],AG$3)</f>
        <v>0</v>
      </c>
      <c r="AH67" s="17">
        <f>SUMIFS(Fundos[Notificações],Fundos[Descumprimento],Tabela8[[#This Row],[Descumprimento - Regulamento de Emissores - Fundos]],Fundos[Ano],YEAR(AH$47),Fundos[Mês],AH$3)</f>
        <v>0</v>
      </c>
      <c r="AI67" s="17">
        <f>SUMIFS(Fundos[Notificações],Fundos[Descumprimento],Tabela8[[#This Row],[Descumprimento - Regulamento de Emissores - Fundos]],Fundos[Ano],YEAR(AI$47),Fundos[Mês],AI$3)</f>
        <v>0</v>
      </c>
      <c r="AJ67" s="17">
        <f>SUMIFS(Fundos[Notificações],Fundos[Descumprimento],Tabela8[[#This Row],[Descumprimento - Regulamento de Emissores - Fundos]],Fundos[Ano],YEAR(AJ$47),Fundos[Mês],AJ$3)</f>
        <v>0</v>
      </c>
      <c r="AK67" s="17">
        <f>SUMIFS(Fundos[Notificações],Fundos[Descumprimento],Tabela8[[#This Row],[Descumprimento - Regulamento de Emissores - Fundos]],Fundos[Ano],YEAR(AK$47),Fundos[Mês],AK$3)</f>
        <v>0</v>
      </c>
      <c r="AL67" s="17">
        <f>SUMIFS(Fundos[Notificações],Fundos[Descumprimento],Tabela8[[#This Row],[Descumprimento - Regulamento de Emissores - Fundos]],Fundos[Ano],YEAR(AL$47),Fundos[Mês],AL$3)</f>
        <v>0</v>
      </c>
      <c r="AM67" s="17">
        <f>SUMIFS(Fundos[Notificações],Fundos[Descumprimento],Tabela8[[#This Row],[Descumprimento - Regulamento de Emissores - Fundos]],Fundos[Ano],YEAR(AM$47),Fundos[Mês],AM$3)</f>
        <v>0</v>
      </c>
      <c r="AN67" s="17">
        <f>SUMIFS(Fundos[Notificações],Fundos[Descumprimento],Tabela8[[#This Row],[Descumprimento - Regulamento de Emissores - Fundos]],Fundos[Ano],YEAR(AN$47),Fundos[Mês],AN$3)</f>
        <v>0</v>
      </c>
      <c r="AO67" s="17">
        <f>SUMIFS(Fundos[Notificações],Fundos[Descumprimento],Tabela8[[#This Row],[Descumprimento - Regulamento de Emissores - Fundos]],Fundos[Ano],YEAR(AO$47),Fundos[Mês],AO$3)</f>
        <v>0</v>
      </c>
      <c r="AP67" s="17">
        <f>SUMIFS(Fundos[Notificações],Fundos[Descumprimento],Tabela8[[#This Row],[Descumprimento - Regulamento de Emissores - Fundos]],Fundos[Ano],YEAR(AP$47),Fundos[Mês],AP$3)</f>
        <v>0</v>
      </c>
      <c r="AQ67" s="17">
        <f>SUMIFS(Fundos[Notificações],Fundos[Descumprimento],Tabela8[[#This Row],[Descumprimento - Regulamento de Emissores - Fundos]],Fundos[Ano],YEAR(AQ$47),Fundos[Mês],AQ$3)</f>
        <v>0</v>
      </c>
      <c r="AR67" s="17">
        <f>SUMIFS(Fundos[Notificações],Fundos[Descumprimento],Tabela8[[#This Row],[Descumprimento - Regulamento de Emissores - Fundos]],Fundos[Ano],YEAR(AR$47),Fundos[Mês],AR$3)</f>
        <v>0</v>
      </c>
      <c r="AS67" s="17">
        <f>SUMIFS(Fundos[Notificações],Fundos[Descumprimento],Tabela8[[#This Row],[Descumprimento - Regulamento de Emissores - Fundos]],Fundos[Ano],YEAR(AS$47),Fundos[Mês],AS$3)</f>
        <v>0</v>
      </c>
      <c r="AT67" s="17">
        <f>SUMIFS(Fundos[Notificações],Fundos[Descumprimento],Tabela8[[#This Row],[Descumprimento - Regulamento de Emissores - Fundos]],Fundos[Ano],YEAR(AT$47),Fundos[Mês],AT$3)</f>
        <v>0</v>
      </c>
      <c r="AU67" s="17">
        <f>SUMIFS(Fundos[Notificações],Fundos[Descumprimento],Tabela8[[#This Row],[Descumprimento - Regulamento de Emissores - Fundos]],Fundos[Ano],YEAR(AU$47),Fundos[Mês],AU$3)</f>
        <v>0</v>
      </c>
      <c r="AV67" s="17">
        <f>SUMIFS(Fundos[Notificações],Fundos[Descumprimento],Tabela8[[#This Row],[Descumprimento - Regulamento de Emissores - Fundos]],Fundos[Ano],YEAR(AV$47),Fundos[Mês],AV$3)</f>
        <v>0</v>
      </c>
      <c r="AW67" s="17">
        <f>SUMIFS(Fundos[Notificações],Fundos[Descumprimento],Tabela8[[#This Row],[Descumprimento - Regulamento de Emissores - Fundos]],Fundos[Ano],YEAR(AW$47),Fundos[Mês],AW$3)</f>
        <v>0</v>
      </c>
      <c r="AX67" s="17">
        <f>SUMIFS(Fundos[Notificações],Fundos[Descumprimento],Tabela8[[#This Row],[Descumprimento - Regulamento de Emissores - Fundos]],Fundos[Ano],YEAR(AX$47),Fundos[Mês],AX$3)</f>
        <v>0</v>
      </c>
      <c r="AY67" s="17">
        <f>SUMIFS(Fundos[Notificações],Fundos[Descumprimento],Tabela8[[#This Row],[Descumprimento - Regulamento de Emissores - Fundos]],Fundos[Ano],YEAR(AY$47),Fundos[Mês],AY$3)</f>
        <v>0</v>
      </c>
      <c r="AZ67" s="17">
        <f>SUMIFS(Fundos[Notificações],Fundos[Descumprimento],Tabela8[[#This Row],[Descumprimento - Regulamento de Emissores - Fundos]],Fundos[Ano],YEAR(AZ$47),Fundos[Mês],AZ$3)</f>
        <v>0</v>
      </c>
    </row>
    <row r="68" spans="1:52" x14ac:dyDescent="0.25">
      <c r="A68" s="9">
        <f>SUM(Tabela8[[#This Row],[jan-13]:[dez-16]])</f>
        <v>8</v>
      </c>
      <c r="B68" s="36">
        <f t="shared" si="2"/>
        <v>2.8985507246376812E-2</v>
      </c>
      <c r="D68" s="10" t="s">
        <v>150</v>
      </c>
      <c r="E68" s="17">
        <f>SUMIFS(Fundos[Notificações],Fundos[Descumprimento],Tabela8[[#This Row],[Descumprimento - Regulamento de Emissores - Fundos]],Fundos[Ano],YEAR(E$47),Fundos[Mês],E$3)</f>
        <v>0</v>
      </c>
      <c r="F68" s="17">
        <f>SUMIFS(Fundos[Notificações],Fundos[Descumprimento],Tabela8[[#This Row],[Descumprimento - Regulamento de Emissores - Fundos]],Fundos[Ano],YEAR(F$47),Fundos[Mês],F$3)</f>
        <v>0</v>
      </c>
      <c r="G68" s="17">
        <f>SUMIFS(Fundos[Notificações],Fundos[Descumprimento],Tabela8[[#This Row],[Descumprimento - Regulamento de Emissores - Fundos]],Fundos[Ano],YEAR(G$47),Fundos[Mês],G$3)</f>
        <v>0</v>
      </c>
      <c r="H68" s="17">
        <f>SUMIFS(Fundos[Notificações],Fundos[Descumprimento],Tabela8[[#This Row],[Descumprimento - Regulamento de Emissores - Fundos]],Fundos[Ano],YEAR(H$47),Fundos[Mês],H$3)</f>
        <v>0</v>
      </c>
      <c r="I68" s="17">
        <f>SUMIFS(Fundos[Notificações],Fundos[Descumprimento],Tabela8[[#This Row],[Descumprimento - Regulamento de Emissores - Fundos]],Fundos[Ano],YEAR(I$47),Fundos[Mês],I$3)</f>
        <v>0</v>
      </c>
      <c r="J68" s="17">
        <f>SUMIFS(Fundos[Notificações],Fundos[Descumprimento],Tabela8[[#This Row],[Descumprimento - Regulamento de Emissores - Fundos]],Fundos[Ano],YEAR(J$47),Fundos[Mês],J$3)</f>
        <v>0</v>
      </c>
      <c r="K68" s="17">
        <f>SUMIFS(Fundos[Notificações],Fundos[Descumprimento],Tabela8[[#This Row],[Descumprimento - Regulamento de Emissores - Fundos]],Fundos[Ano],YEAR(K$47),Fundos[Mês],K$3)</f>
        <v>0</v>
      </c>
      <c r="L68" s="17">
        <f>SUMIFS(Fundos[Notificações],Fundos[Descumprimento],Tabela8[[#This Row],[Descumprimento - Regulamento de Emissores - Fundos]],Fundos[Ano],YEAR(L$47),Fundos[Mês],L$3)</f>
        <v>0</v>
      </c>
      <c r="M68" s="17">
        <f>SUMIFS(Fundos[Notificações],Fundos[Descumprimento],Tabela8[[#This Row],[Descumprimento - Regulamento de Emissores - Fundos]],Fundos[Ano],YEAR(M$47),Fundos[Mês],M$3)</f>
        <v>0</v>
      </c>
      <c r="N68" s="17">
        <f>SUMIFS(Fundos[Notificações],Fundos[Descumprimento],Tabela8[[#This Row],[Descumprimento - Regulamento de Emissores - Fundos]],Fundos[Ano],YEAR(N$47),Fundos[Mês],N$3)</f>
        <v>0</v>
      </c>
      <c r="O68" s="17">
        <f>SUMIFS(Fundos[Notificações],Fundos[Descumprimento],Tabela8[[#This Row],[Descumprimento - Regulamento de Emissores - Fundos]],Fundos[Ano],YEAR(O$47),Fundos[Mês],O$3)</f>
        <v>0</v>
      </c>
      <c r="P68" s="17">
        <f>SUMIFS(Fundos[Notificações],Fundos[Descumprimento],Tabela8[[#This Row],[Descumprimento - Regulamento de Emissores - Fundos]],Fundos[Ano],YEAR(P$47),Fundos[Mês],P$3)</f>
        <v>0</v>
      </c>
      <c r="Q68" s="17">
        <f>SUMIFS(Fundos[Notificações],Fundos[Descumprimento],Tabela8[[#This Row],[Descumprimento - Regulamento de Emissores - Fundos]],Fundos[Ano],YEAR(Q$47),Fundos[Mês],Q$3)</f>
        <v>0</v>
      </c>
      <c r="R68" s="17">
        <f>SUMIFS(Fundos[Notificações],Fundos[Descumprimento],Tabela8[[#This Row],[Descumprimento - Regulamento de Emissores - Fundos]],Fundos[Ano],YEAR(R$47),Fundos[Mês],R$3)</f>
        <v>0</v>
      </c>
      <c r="S68" s="17">
        <f>SUMIFS(Fundos[Notificações],Fundos[Descumprimento],Tabela8[[#This Row],[Descumprimento - Regulamento de Emissores - Fundos]],Fundos[Ano],YEAR(S$47),Fundos[Mês],S$3)</f>
        <v>0</v>
      </c>
      <c r="T68" s="17">
        <f>SUMIFS(Fundos[Notificações],Fundos[Descumprimento],Tabela8[[#This Row],[Descumprimento - Regulamento de Emissores - Fundos]],Fundos[Ano],YEAR(T$47),Fundos[Mês],T$3)</f>
        <v>0</v>
      </c>
      <c r="U68" s="17">
        <f>SUMIFS(Fundos[Notificações],Fundos[Descumprimento],Tabela8[[#This Row],[Descumprimento - Regulamento de Emissores - Fundos]],Fundos[Ano],YEAR(U$47),Fundos[Mês],U$3)</f>
        <v>0</v>
      </c>
      <c r="V68" s="17">
        <f>SUMIFS(Fundos[Notificações],Fundos[Descumprimento],Tabela8[[#This Row],[Descumprimento - Regulamento de Emissores - Fundos]],Fundos[Ano],YEAR(V$47),Fundos[Mês],V$3)</f>
        <v>0</v>
      </c>
      <c r="W68" s="17">
        <f>SUMIFS(Fundos[Notificações],Fundos[Descumprimento],Tabela8[[#This Row],[Descumprimento - Regulamento de Emissores - Fundos]],Fundos[Ano],YEAR(W$47),Fundos[Mês],W$3)</f>
        <v>0</v>
      </c>
      <c r="X68" s="17">
        <f>SUMIFS(Fundos[Notificações],Fundos[Descumprimento],Tabela8[[#This Row],[Descumprimento - Regulamento de Emissores - Fundos]],Fundos[Ano],YEAR(X$47),Fundos[Mês],X$3)</f>
        <v>0</v>
      </c>
      <c r="Y68" s="17">
        <f>SUMIFS(Fundos[Notificações],Fundos[Descumprimento],Tabela8[[#This Row],[Descumprimento - Regulamento de Emissores - Fundos]],Fundos[Ano],YEAR(Y$47),Fundos[Mês],Y$3)</f>
        <v>0</v>
      </c>
      <c r="Z68" s="17">
        <f>SUMIFS(Fundos[Notificações],Fundos[Descumprimento],Tabela8[[#This Row],[Descumprimento - Regulamento de Emissores - Fundos]],Fundos[Ano],YEAR(Z$47),Fundos[Mês],Z$3)</f>
        <v>0</v>
      </c>
      <c r="AA68" s="17">
        <f>SUMIFS(Fundos[Notificações],Fundos[Descumprimento],Tabela8[[#This Row],[Descumprimento - Regulamento de Emissores - Fundos]],Fundos[Ano],YEAR(AA$47),Fundos[Mês],AA$3)</f>
        <v>0</v>
      </c>
      <c r="AB68" s="17">
        <f>SUMIFS(Fundos[Notificações],Fundos[Descumprimento],Tabela8[[#This Row],[Descumprimento - Regulamento de Emissores - Fundos]],Fundos[Ano],YEAR(AB$47),Fundos[Mês],AB$3)</f>
        <v>0</v>
      </c>
      <c r="AC68" s="17">
        <f>SUMIFS(Fundos[Notificações],Fundos[Descumprimento],Tabela8[[#This Row],[Descumprimento - Regulamento de Emissores - Fundos]],Fundos[Ano],YEAR(AC$47),Fundos[Mês],AC$3)</f>
        <v>0</v>
      </c>
      <c r="AD68" s="17">
        <f>SUMIFS(Fundos[Notificações],Fundos[Descumprimento],Tabela8[[#This Row],[Descumprimento - Regulamento de Emissores - Fundos]],Fundos[Ano],YEAR(AD$47),Fundos[Mês],AD$3)</f>
        <v>0</v>
      </c>
      <c r="AE68" s="17">
        <f>SUMIFS(Fundos[Notificações],Fundos[Descumprimento],Tabela8[[#This Row],[Descumprimento - Regulamento de Emissores - Fundos]],Fundos[Ano],YEAR(AE$47),Fundos[Mês],AE$3)</f>
        <v>0</v>
      </c>
      <c r="AF68" s="17">
        <f>SUMIFS(Fundos[Notificações],Fundos[Descumprimento],Tabela8[[#This Row],[Descumprimento - Regulamento de Emissores - Fundos]],Fundos[Ano],YEAR(AF$47),Fundos[Mês],AF$3)</f>
        <v>0</v>
      </c>
      <c r="AG68" s="17">
        <f>SUMIFS(Fundos[Notificações],Fundos[Descumprimento],Tabela8[[#This Row],[Descumprimento - Regulamento de Emissores - Fundos]],Fundos[Ano],YEAR(AG$47),Fundos[Mês],AG$3)</f>
        <v>0</v>
      </c>
      <c r="AH68" s="17">
        <f>SUMIFS(Fundos[Notificações],Fundos[Descumprimento],Tabela8[[#This Row],[Descumprimento - Regulamento de Emissores - Fundos]],Fundos[Ano],YEAR(AH$47),Fundos[Mês],AH$3)</f>
        <v>0</v>
      </c>
      <c r="AI68" s="17">
        <f>SUMIFS(Fundos[Notificações],Fundos[Descumprimento],Tabela8[[#This Row],[Descumprimento - Regulamento de Emissores - Fundos]],Fundos[Ano],YEAR(AI$47),Fundos[Mês],AI$3)</f>
        <v>0</v>
      </c>
      <c r="AJ68" s="17">
        <f>SUMIFS(Fundos[Notificações],Fundos[Descumprimento],Tabela8[[#This Row],[Descumprimento - Regulamento de Emissores - Fundos]],Fundos[Ano],YEAR(AJ$47),Fundos[Mês],AJ$3)</f>
        <v>0</v>
      </c>
      <c r="AK68" s="17">
        <f>SUMIFS(Fundos[Notificações],Fundos[Descumprimento],Tabela8[[#This Row],[Descumprimento - Regulamento de Emissores - Fundos]],Fundos[Ano],YEAR(AK$47),Fundos[Mês],AK$3)</f>
        <v>0</v>
      </c>
      <c r="AL68" s="17">
        <f>SUMIFS(Fundos[Notificações],Fundos[Descumprimento],Tabela8[[#This Row],[Descumprimento - Regulamento de Emissores - Fundos]],Fundos[Ano],YEAR(AL$47),Fundos[Mês],AL$3)</f>
        <v>0</v>
      </c>
      <c r="AM68" s="17">
        <f>SUMIFS(Fundos[Notificações],Fundos[Descumprimento],Tabela8[[#This Row],[Descumprimento - Regulamento de Emissores - Fundos]],Fundos[Ano],YEAR(AM$47),Fundos[Mês],AM$3)</f>
        <v>5</v>
      </c>
      <c r="AN68" s="17">
        <f>SUMIFS(Fundos[Notificações],Fundos[Descumprimento],Tabela8[[#This Row],[Descumprimento - Regulamento de Emissores - Fundos]],Fundos[Ano],YEAR(AN$47),Fundos[Mês],AN$3)</f>
        <v>0</v>
      </c>
      <c r="AO68" s="17">
        <f>SUMIFS(Fundos[Notificações],Fundos[Descumprimento],Tabela8[[#This Row],[Descumprimento - Regulamento de Emissores - Fundos]],Fundos[Ano],YEAR(AO$47),Fundos[Mês],AO$3)</f>
        <v>0</v>
      </c>
      <c r="AP68" s="17">
        <f>SUMIFS(Fundos[Notificações],Fundos[Descumprimento],Tabela8[[#This Row],[Descumprimento - Regulamento de Emissores - Fundos]],Fundos[Ano],YEAR(AP$47),Fundos[Mês],AP$3)</f>
        <v>0</v>
      </c>
      <c r="AQ68" s="17">
        <f>SUMIFS(Fundos[Notificações],Fundos[Descumprimento],Tabela8[[#This Row],[Descumprimento - Regulamento de Emissores - Fundos]],Fundos[Ano],YEAR(AQ$47),Fundos[Mês],AQ$3)</f>
        <v>0</v>
      </c>
      <c r="AR68" s="17">
        <f>SUMIFS(Fundos[Notificações],Fundos[Descumprimento],Tabela8[[#This Row],[Descumprimento - Regulamento de Emissores - Fundos]],Fundos[Ano],YEAR(AR$47),Fundos[Mês],AR$3)</f>
        <v>0</v>
      </c>
      <c r="AS68" s="17">
        <f>SUMIFS(Fundos[Notificações],Fundos[Descumprimento],Tabela8[[#This Row],[Descumprimento - Regulamento de Emissores - Fundos]],Fundos[Ano],YEAR(AS$47),Fundos[Mês],AS$3)</f>
        <v>0</v>
      </c>
      <c r="AT68" s="17">
        <f>SUMIFS(Fundos[Notificações],Fundos[Descumprimento],Tabela8[[#This Row],[Descumprimento - Regulamento de Emissores - Fundos]],Fundos[Ano],YEAR(AT$47),Fundos[Mês],AT$3)</f>
        <v>0</v>
      </c>
      <c r="AU68" s="17">
        <f>SUMIFS(Fundos[Notificações],Fundos[Descumprimento],Tabela8[[#This Row],[Descumprimento - Regulamento de Emissores - Fundos]],Fundos[Ano],YEAR(AU$47),Fundos[Mês],AU$3)</f>
        <v>0</v>
      </c>
      <c r="AV68" s="17">
        <f>SUMIFS(Fundos[Notificações],Fundos[Descumprimento],Tabela8[[#This Row],[Descumprimento - Regulamento de Emissores - Fundos]],Fundos[Ano],YEAR(AV$47),Fundos[Mês],AV$3)</f>
        <v>0</v>
      </c>
      <c r="AW68" s="17">
        <f>SUMIFS(Fundos[Notificações],Fundos[Descumprimento],Tabela8[[#This Row],[Descumprimento - Regulamento de Emissores - Fundos]],Fundos[Ano],YEAR(AW$47),Fundos[Mês],AW$3)</f>
        <v>0</v>
      </c>
      <c r="AX68" s="17">
        <f>SUMIFS(Fundos[Notificações],Fundos[Descumprimento],Tabela8[[#This Row],[Descumprimento - Regulamento de Emissores - Fundos]],Fundos[Ano],YEAR(AX$47),Fundos[Mês],AX$3)</f>
        <v>0</v>
      </c>
      <c r="AY68" s="17">
        <f>SUMIFS(Fundos[Notificações],Fundos[Descumprimento],Tabela8[[#This Row],[Descumprimento - Regulamento de Emissores - Fundos]],Fundos[Ano],YEAR(AY$47),Fundos[Mês],AY$3)</f>
        <v>3</v>
      </c>
      <c r="AZ68" s="17">
        <f>SUMIFS(Fundos[Notificações],Fundos[Descumprimento],Tabela8[[#This Row],[Descumprimento - Regulamento de Emissores - Fundos]],Fundos[Ano],YEAR(AZ$47),Fundos[Mês],AZ$3)</f>
        <v>0</v>
      </c>
    </row>
    <row r="69" spans="1:52" x14ac:dyDescent="0.25">
      <c r="A69" s="9">
        <f>SUM(Tabela8[[#This Row],[jan-13]:[dez-16]])</f>
        <v>47</v>
      </c>
      <c r="B69" s="36">
        <f t="shared" si="2"/>
        <v>0.17028985507246377</v>
      </c>
      <c r="D69" s="10" t="s">
        <v>34</v>
      </c>
      <c r="E69" s="17">
        <f>SUMIFS(Fundos[Notificações],Fundos[Descumprimento],Tabela8[[#This Row],[Descumprimento - Regulamento de Emissores - Fundos]],Fundos[Ano],YEAR(E$47),Fundos[Mês],E$3)</f>
        <v>0</v>
      </c>
      <c r="F69" s="17">
        <f>SUMIFS(Fundos[Notificações],Fundos[Descumprimento],Tabela8[[#This Row],[Descumprimento - Regulamento de Emissores - Fundos]],Fundos[Ano],YEAR(F$47),Fundos[Mês],F$3)</f>
        <v>0</v>
      </c>
      <c r="G69" s="17">
        <f>SUMIFS(Fundos[Notificações],Fundos[Descumprimento],Tabela8[[#This Row],[Descumprimento - Regulamento de Emissores - Fundos]],Fundos[Ano],YEAR(G$47),Fundos[Mês],G$3)</f>
        <v>0</v>
      </c>
      <c r="H69" s="17">
        <f>SUMIFS(Fundos[Notificações],Fundos[Descumprimento],Tabela8[[#This Row],[Descumprimento - Regulamento de Emissores - Fundos]],Fundos[Ano],YEAR(H$47),Fundos[Mês],H$3)</f>
        <v>0</v>
      </c>
      <c r="I69" s="17">
        <f>SUMIFS(Fundos[Notificações],Fundos[Descumprimento],Tabela8[[#This Row],[Descumprimento - Regulamento de Emissores - Fundos]],Fundos[Ano],YEAR(I$47),Fundos[Mês],I$3)</f>
        <v>0</v>
      </c>
      <c r="J69" s="17">
        <f>SUMIFS(Fundos[Notificações],Fundos[Descumprimento],Tabela8[[#This Row],[Descumprimento - Regulamento de Emissores - Fundos]],Fundos[Ano],YEAR(J$47),Fundos[Mês],J$3)</f>
        <v>0</v>
      </c>
      <c r="K69" s="17">
        <f>SUMIFS(Fundos[Notificações],Fundos[Descumprimento],Tabela8[[#This Row],[Descumprimento - Regulamento de Emissores - Fundos]],Fundos[Ano],YEAR(K$47),Fundos[Mês],K$3)</f>
        <v>0</v>
      </c>
      <c r="L69" s="17">
        <f>SUMIFS(Fundos[Notificações],Fundos[Descumprimento],Tabela8[[#This Row],[Descumprimento - Regulamento de Emissores - Fundos]],Fundos[Ano],YEAR(L$47),Fundos[Mês],L$3)</f>
        <v>0</v>
      </c>
      <c r="M69" s="17">
        <f>SUMIFS(Fundos[Notificações],Fundos[Descumprimento],Tabela8[[#This Row],[Descumprimento - Regulamento de Emissores - Fundos]],Fundos[Ano],YEAR(M$47),Fundos[Mês],M$3)</f>
        <v>0</v>
      </c>
      <c r="N69" s="17">
        <f>SUMIFS(Fundos[Notificações],Fundos[Descumprimento],Tabela8[[#This Row],[Descumprimento - Regulamento de Emissores - Fundos]],Fundos[Ano],YEAR(N$47),Fundos[Mês],N$3)</f>
        <v>0</v>
      </c>
      <c r="O69" s="17">
        <f>SUMIFS(Fundos[Notificações],Fundos[Descumprimento],Tabela8[[#This Row],[Descumprimento - Regulamento de Emissores - Fundos]],Fundos[Ano],YEAR(O$47),Fundos[Mês],O$3)</f>
        <v>0</v>
      </c>
      <c r="P69" s="17">
        <f>SUMIFS(Fundos[Notificações],Fundos[Descumprimento],Tabela8[[#This Row],[Descumprimento - Regulamento de Emissores - Fundos]],Fundos[Ano],YEAR(P$47),Fundos[Mês],P$3)</f>
        <v>0</v>
      </c>
      <c r="Q69" s="17">
        <f>SUMIFS(Fundos[Notificações],Fundos[Descumprimento],Tabela8[[#This Row],[Descumprimento - Regulamento de Emissores - Fundos]],Fundos[Ano],YEAR(Q$47),Fundos[Mês],Q$3)</f>
        <v>0</v>
      </c>
      <c r="R69" s="17">
        <f>SUMIFS(Fundos[Notificações],Fundos[Descumprimento],Tabela8[[#This Row],[Descumprimento - Regulamento de Emissores - Fundos]],Fundos[Ano],YEAR(R$47),Fundos[Mês],R$3)</f>
        <v>0</v>
      </c>
      <c r="S69" s="17">
        <f>SUMIFS(Fundos[Notificações],Fundos[Descumprimento],Tabela8[[#This Row],[Descumprimento - Regulamento de Emissores - Fundos]],Fundos[Ano],YEAR(S$47),Fundos[Mês],S$3)</f>
        <v>0</v>
      </c>
      <c r="T69" s="17">
        <f>SUMIFS(Fundos[Notificações],Fundos[Descumprimento],Tabela8[[#This Row],[Descumprimento - Regulamento de Emissores - Fundos]],Fundos[Ano],YEAR(T$47),Fundos[Mês],T$3)</f>
        <v>0</v>
      </c>
      <c r="U69" s="17">
        <f>SUMIFS(Fundos[Notificações],Fundos[Descumprimento],Tabela8[[#This Row],[Descumprimento - Regulamento de Emissores - Fundos]],Fundos[Ano],YEAR(U$47),Fundos[Mês],U$3)</f>
        <v>0</v>
      </c>
      <c r="V69" s="17">
        <f>SUMIFS(Fundos[Notificações],Fundos[Descumprimento],Tabela8[[#This Row],[Descumprimento - Regulamento de Emissores - Fundos]],Fundos[Ano],YEAR(V$47),Fundos[Mês],V$3)</f>
        <v>0</v>
      </c>
      <c r="W69" s="17">
        <f>SUMIFS(Fundos[Notificações],Fundos[Descumprimento],Tabela8[[#This Row],[Descumprimento - Regulamento de Emissores - Fundos]],Fundos[Ano],YEAR(W$47),Fundos[Mês],W$3)</f>
        <v>0</v>
      </c>
      <c r="X69" s="17">
        <f>SUMIFS(Fundos[Notificações],Fundos[Descumprimento],Tabela8[[#This Row],[Descumprimento - Regulamento de Emissores - Fundos]],Fundos[Ano],YEAR(X$47),Fundos[Mês],X$3)</f>
        <v>0</v>
      </c>
      <c r="Y69" s="17">
        <f>SUMIFS(Fundos[Notificações],Fundos[Descumprimento],Tabela8[[#This Row],[Descumprimento - Regulamento de Emissores - Fundos]],Fundos[Ano],YEAR(Y$47),Fundos[Mês],Y$3)</f>
        <v>0</v>
      </c>
      <c r="Z69" s="17">
        <f>SUMIFS(Fundos[Notificações],Fundos[Descumprimento],Tabela8[[#This Row],[Descumprimento - Regulamento de Emissores - Fundos]],Fundos[Ano],YEAR(Z$47),Fundos[Mês],Z$3)</f>
        <v>0</v>
      </c>
      <c r="AA69" s="17">
        <f>SUMIFS(Fundos[Notificações],Fundos[Descumprimento],Tabela8[[#This Row],[Descumprimento - Regulamento de Emissores - Fundos]],Fundos[Ano],YEAR(AA$47),Fundos[Mês],AA$3)</f>
        <v>0</v>
      </c>
      <c r="AB69" s="17">
        <f>SUMIFS(Fundos[Notificações],Fundos[Descumprimento],Tabela8[[#This Row],[Descumprimento - Regulamento de Emissores - Fundos]],Fundos[Ano],YEAR(AB$47),Fundos[Mês],AB$3)</f>
        <v>0</v>
      </c>
      <c r="AC69" s="17">
        <f>SUMIFS(Fundos[Notificações],Fundos[Descumprimento],Tabela8[[#This Row],[Descumprimento - Regulamento de Emissores - Fundos]],Fundos[Ano],YEAR(AC$47),Fundos[Mês],AC$3)</f>
        <v>0</v>
      </c>
      <c r="AD69" s="17">
        <f>SUMIFS(Fundos[Notificações],Fundos[Descumprimento],Tabela8[[#This Row],[Descumprimento - Regulamento de Emissores - Fundos]],Fundos[Ano],YEAR(AD$47),Fundos[Mês],AD$3)</f>
        <v>0</v>
      </c>
      <c r="AE69" s="17">
        <f>SUMIFS(Fundos[Notificações],Fundos[Descumprimento],Tabela8[[#This Row],[Descumprimento - Regulamento de Emissores - Fundos]],Fundos[Ano],YEAR(AE$47),Fundos[Mês],AE$3)</f>
        <v>0</v>
      </c>
      <c r="AF69" s="17">
        <f>SUMIFS(Fundos[Notificações],Fundos[Descumprimento],Tabela8[[#This Row],[Descumprimento - Regulamento de Emissores - Fundos]],Fundos[Ano],YEAR(AF$47),Fundos[Mês],AF$3)</f>
        <v>0</v>
      </c>
      <c r="AG69" s="17">
        <f>SUMIFS(Fundos[Notificações],Fundos[Descumprimento],Tabela8[[#This Row],[Descumprimento - Regulamento de Emissores - Fundos]],Fundos[Ano],YEAR(AG$47),Fundos[Mês],AG$3)</f>
        <v>0</v>
      </c>
      <c r="AH69" s="17">
        <f>SUMIFS(Fundos[Notificações],Fundos[Descumprimento],Tabela8[[#This Row],[Descumprimento - Regulamento de Emissores - Fundos]],Fundos[Ano],YEAR(AH$47),Fundos[Mês],AH$3)</f>
        <v>0</v>
      </c>
      <c r="AI69" s="17">
        <f>SUMIFS(Fundos[Notificações],Fundos[Descumprimento],Tabela8[[#This Row],[Descumprimento - Regulamento de Emissores - Fundos]],Fundos[Ano],YEAR(AI$47),Fundos[Mês],AI$3)</f>
        <v>0</v>
      </c>
      <c r="AJ69" s="17">
        <f>SUMIFS(Fundos[Notificações],Fundos[Descumprimento],Tabela8[[#This Row],[Descumprimento - Regulamento de Emissores - Fundos]],Fundos[Ano],YEAR(AJ$47),Fundos[Mês],AJ$3)</f>
        <v>0</v>
      </c>
      <c r="AK69" s="17">
        <f>SUMIFS(Fundos[Notificações],Fundos[Descumprimento],Tabela8[[#This Row],[Descumprimento - Regulamento de Emissores - Fundos]],Fundos[Ano],YEAR(AK$47),Fundos[Mês],AK$3)</f>
        <v>19</v>
      </c>
      <c r="AL69" s="17">
        <f>SUMIFS(Fundos[Notificações],Fundos[Descumprimento],Tabela8[[#This Row],[Descumprimento - Regulamento de Emissores - Fundos]],Fundos[Ano],YEAR(AL$47),Fundos[Mês],AL$3)</f>
        <v>2</v>
      </c>
      <c r="AM69" s="17">
        <f>SUMIFS(Fundos[Notificações],Fundos[Descumprimento],Tabela8[[#This Row],[Descumprimento - Regulamento de Emissores - Fundos]],Fundos[Ano],YEAR(AM$47),Fundos[Mês],AM$3)</f>
        <v>0</v>
      </c>
      <c r="AN69" s="17">
        <f>SUMIFS(Fundos[Notificações],Fundos[Descumprimento],Tabela8[[#This Row],[Descumprimento - Regulamento de Emissores - Fundos]],Fundos[Ano],YEAR(AN$47),Fundos[Mês],AN$3)</f>
        <v>12</v>
      </c>
      <c r="AO69" s="17">
        <f>SUMIFS(Fundos[Notificações],Fundos[Descumprimento],Tabela8[[#This Row],[Descumprimento - Regulamento de Emissores - Fundos]],Fundos[Ano],YEAR(AO$47),Fundos[Mês],AO$3)</f>
        <v>0</v>
      </c>
      <c r="AP69" s="17">
        <f>SUMIFS(Fundos[Notificações],Fundos[Descumprimento],Tabela8[[#This Row],[Descumprimento - Regulamento de Emissores - Fundos]],Fundos[Ano],YEAR(AP$47),Fundos[Mês],AP$3)</f>
        <v>0</v>
      </c>
      <c r="AQ69" s="17">
        <f>SUMIFS(Fundos[Notificações],Fundos[Descumprimento],Tabela8[[#This Row],[Descumprimento - Regulamento de Emissores - Fundos]],Fundos[Ano],YEAR(AQ$47),Fundos[Mês],AQ$3)</f>
        <v>0</v>
      </c>
      <c r="AR69" s="17">
        <f>SUMIFS(Fundos[Notificações],Fundos[Descumprimento],Tabela8[[#This Row],[Descumprimento - Regulamento de Emissores - Fundos]],Fundos[Ano],YEAR(AR$47),Fundos[Mês],AR$3)</f>
        <v>1</v>
      </c>
      <c r="AS69" s="17">
        <f>SUMIFS(Fundos[Notificações],Fundos[Descumprimento],Tabela8[[#This Row],[Descumprimento - Regulamento de Emissores - Fundos]],Fundos[Ano],YEAR(AS$47),Fundos[Mês],AS$3)</f>
        <v>0</v>
      </c>
      <c r="AT69" s="17">
        <f>SUMIFS(Fundos[Notificações],Fundos[Descumprimento],Tabela8[[#This Row],[Descumprimento - Regulamento de Emissores - Fundos]],Fundos[Ano],YEAR(AT$47),Fundos[Mês],AT$3)</f>
        <v>8</v>
      </c>
      <c r="AU69" s="17">
        <f>SUMIFS(Fundos[Notificações],Fundos[Descumprimento],Tabela8[[#This Row],[Descumprimento - Regulamento de Emissores - Fundos]],Fundos[Ano],YEAR(AU$47),Fundos[Mês],AU$3)</f>
        <v>0</v>
      </c>
      <c r="AV69" s="17">
        <f>SUMIFS(Fundos[Notificações],Fundos[Descumprimento],Tabela8[[#This Row],[Descumprimento - Regulamento de Emissores - Fundos]],Fundos[Ano],YEAR(AV$47),Fundos[Mês],AV$3)</f>
        <v>0</v>
      </c>
      <c r="AW69" s="17">
        <f>SUMIFS(Fundos[Notificações],Fundos[Descumprimento],Tabela8[[#This Row],[Descumprimento - Regulamento de Emissores - Fundos]],Fundos[Ano],YEAR(AW$47),Fundos[Mês],AW$3)</f>
        <v>0</v>
      </c>
      <c r="AX69" s="17">
        <f>SUMIFS(Fundos[Notificações],Fundos[Descumprimento],Tabela8[[#This Row],[Descumprimento - Regulamento de Emissores - Fundos]],Fundos[Ano],YEAR(AX$47),Fundos[Mês],AX$3)</f>
        <v>2</v>
      </c>
      <c r="AY69" s="17">
        <f>SUMIFS(Fundos[Notificações],Fundos[Descumprimento],Tabela8[[#This Row],[Descumprimento - Regulamento de Emissores - Fundos]],Fundos[Ano],YEAR(AY$47),Fundos[Mês],AY$3)</f>
        <v>3</v>
      </c>
      <c r="AZ69" s="17">
        <f>SUMIFS(Fundos[Notificações],Fundos[Descumprimento],Tabela8[[#This Row],[Descumprimento - Regulamento de Emissores - Fundos]],Fundos[Ano],YEAR(AZ$47),Fundos[Mês],AZ$3)</f>
        <v>0</v>
      </c>
    </row>
    <row r="70" spans="1:52" x14ac:dyDescent="0.25">
      <c r="A70" s="9">
        <f>SUM(Tabela8[[#This Row],[jan-13]:[dez-16]])</f>
        <v>24</v>
      </c>
      <c r="B70" s="36">
        <f t="shared" si="2"/>
        <v>8.6956521739130432E-2</v>
      </c>
      <c r="D70" s="10" t="s">
        <v>47</v>
      </c>
      <c r="E70" s="17">
        <f>SUMIFS(Fundos[Notificações],Fundos[Descumprimento],Tabela8[[#This Row],[Descumprimento - Regulamento de Emissores - Fundos]],Fundos[Ano],YEAR(E$47),Fundos[Mês],E$3)</f>
        <v>0</v>
      </c>
      <c r="F70" s="17">
        <f>SUMIFS(Fundos[Notificações],Fundos[Descumprimento],Tabela8[[#This Row],[Descumprimento - Regulamento de Emissores - Fundos]],Fundos[Ano],YEAR(F$47),Fundos[Mês],F$3)</f>
        <v>0</v>
      </c>
      <c r="G70" s="17">
        <f>SUMIFS(Fundos[Notificações],Fundos[Descumprimento],Tabela8[[#This Row],[Descumprimento - Regulamento de Emissores - Fundos]],Fundos[Ano],YEAR(G$47),Fundos[Mês],G$3)</f>
        <v>0</v>
      </c>
      <c r="H70" s="17">
        <f>SUMIFS(Fundos[Notificações],Fundos[Descumprimento],Tabela8[[#This Row],[Descumprimento - Regulamento de Emissores - Fundos]],Fundos[Ano],YEAR(H$47),Fundos[Mês],H$3)</f>
        <v>0</v>
      </c>
      <c r="I70" s="17">
        <f>SUMIFS(Fundos[Notificações],Fundos[Descumprimento],Tabela8[[#This Row],[Descumprimento - Regulamento de Emissores - Fundos]],Fundos[Ano],YEAR(I$47),Fundos[Mês],I$3)</f>
        <v>0</v>
      </c>
      <c r="J70" s="17">
        <f>SUMIFS(Fundos[Notificações],Fundos[Descumprimento],Tabela8[[#This Row],[Descumprimento - Regulamento de Emissores - Fundos]],Fundos[Ano],YEAR(J$47),Fundos[Mês],J$3)</f>
        <v>0</v>
      </c>
      <c r="K70" s="17">
        <f>SUMIFS(Fundos[Notificações],Fundos[Descumprimento],Tabela8[[#This Row],[Descumprimento - Regulamento de Emissores - Fundos]],Fundos[Ano],YEAR(K$47),Fundos[Mês],K$3)</f>
        <v>0</v>
      </c>
      <c r="L70" s="17">
        <f>SUMIFS(Fundos[Notificações],Fundos[Descumprimento],Tabela8[[#This Row],[Descumprimento - Regulamento de Emissores - Fundos]],Fundos[Ano],YEAR(L$47),Fundos[Mês],L$3)</f>
        <v>0</v>
      </c>
      <c r="M70" s="17">
        <f>SUMIFS(Fundos[Notificações],Fundos[Descumprimento],Tabela8[[#This Row],[Descumprimento - Regulamento de Emissores - Fundos]],Fundos[Ano],YEAR(M$47),Fundos[Mês],M$3)</f>
        <v>0</v>
      </c>
      <c r="N70" s="17">
        <f>SUMIFS(Fundos[Notificações],Fundos[Descumprimento],Tabela8[[#This Row],[Descumprimento - Regulamento de Emissores - Fundos]],Fundos[Ano],YEAR(N$47),Fundos[Mês],N$3)</f>
        <v>0</v>
      </c>
      <c r="O70" s="17">
        <f>SUMIFS(Fundos[Notificações],Fundos[Descumprimento],Tabela8[[#This Row],[Descumprimento - Regulamento de Emissores - Fundos]],Fundos[Ano],YEAR(O$47),Fundos[Mês],O$3)</f>
        <v>0</v>
      </c>
      <c r="P70" s="17">
        <f>SUMIFS(Fundos[Notificações],Fundos[Descumprimento],Tabela8[[#This Row],[Descumprimento - Regulamento de Emissores - Fundos]],Fundos[Ano],YEAR(P$47),Fundos[Mês],P$3)</f>
        <v>0</v>
      </c>
      <c r="Q70" s="17">
        <f>SUMIFS(Fundos[Notificações],Fundos[Descumprimento],Tabela8[[#This Row],[Descumprimento - Regulamento de Emissores - Fundos]],Fundos[Ano],YEAR(Q$47),Fundos[Mês],Q$3)</f>
        <v>0</v>
      </c>
      <c r="R70" s="17">
        <f>SUMIFS(Fundos[Notificações],Fundos[Descumprimento],Tabela8[[#This Row],[Descumprimento - Regulamento de Emissores - Fundos]],Fundos[Ano],YEAR(R$47),Fundos[Mês],R$3)</f>
        <v>0</v>
      </c>
      <c r="S70" s="17">
        <f>SUMIFS(Fundos[Notificações],Fundos[Descumprimento],Tabela8[[#This Row],[Descumprimento - Regulamento de Emissores - Fundos]],Fundos[Ano],YEAR(S$47),Fundos[Mês],S$3)</f>
        <v>0</v>
      </c>
      <c r="T70" s="17">
        <f>SUMIFS(Fundos[Notificações],Fundos[Descumprimento],Tabela8[[#This Row],[Descumprimento - Regulamento de Emissores - Fundos]],Fundos[Ano],YEAR(T$47),Fundos[Mês],T$3)</f>
        <v>0</v>
      </c>
      <c r="U70" s="17">
        <f>SUMIFS(Fundos[Notificações],Fundos[Descumprimento],Tabela8[[#This Row],[Descumprimento - Regulamento de Emissores - Fundos]],Fundos[Ano],YEAR(U$47),Fundos[Mês],U$3)</f>
        <v>0</v>
      </c>
      <c r="V70" s="17">
        <f>SUMIFS(Fundos[Notificações],Fundos[Descumprimento],Tabela8[[#This Row],[Descumprimento - Regulamento de Emissores - Fundos]],Fundos[Ano],YEAR(V$47),Fundos[Mês],V$3)</f>
        <v>0</v>
      </c>
      <c r="W70" s="17">
        <f>SUMIFS(Fundos[Notificações],Fundos[Descumprimento],Tabela8[[#This Row],[Descumprimento - Regulamento de Emissores - Fundos]],Fundos[Ano],YEAR(W$47),Fundos[Mês],W$3)</f>
        <v>0</v>
      </c>
      <c r="X70" s="17">
        <f>SUMIFS(Fundos[Notificações],Fundos[Descumprimento],Tabela8[[#This Row],[Descumprimento - Regulamento de Emissores - Fundos]],Fundos[Ano],YEAR(X$47),Fundos[Mês],X$3)</f>
        <v>0</v>
      </c>
      <c r="Y70" s="17">
        <f>SUMIFS(Fundos[Notificações],Fundos[Descumprimento],Tabela8[[#This Row],[Descumprimento - Regulamento de Emissores - Fundos]],Fundos[Ano],YEAR(Y$47),Fundos[Mês],Y$3)</f>
        <v>0</v>
      </c>
      <c r="Z70" s="17">
        <f>SUMIFS(Fundos[Notificações],Fundos[Descumprimento],Tabela8[[#This Row],[Descumprimento - Regulamento de Emissores - Fundos]],Fundos[Ano],YEAR(Z$47),Fundos[Mês],Z$3)</f>
        <v>0</v>
      </c>
      <c r="AA70" s="17">
        <f>SUMIFS(Fundos[Notificações],Fundos[Descumprimento],Tabela8[[#This Row],[Descumprimento - Regulamento de Emissores - Fundos]],Fundos[Ano],YEAR(AA$47),Fundos[Mês],AA$3)</f>
        <v>0</v>
      </c>
      <c r="AB70" s="17">
        <f>SUMIFS(Fundos[Notificações],Fundos[Descumprimento],Tabela8[[#This Row],[Descumprimento - Regulamento de Emissores - Fundos]],Fundos[Ano],YEAR(AB$47),Fundos[Mês],AB$3)</f>
        <v>0</v>
      </c>
      <c r="AC70" s="17">
        <f>SUMIFS(Fundos[Notificações],Fundos[Descumprimento],Tabela8[[#This Row],[Descumprimento - Regulamento de Emissores - Fundos]],Fundos[Ano],YEAR(AC$47),Fundos[Mês],AC$3)</f>
        <v>0</v>
      </c>
      <c r="AD70" s="17">
        <f>SUMIFS(Fundos[Notificações],Fundos[Descumprimento],Tabela8[[#This Row],[Descumprimento - Regulamento de Emissores - Fundos]],Fundos[Ano],YEAR(AD$47),Fundos[Mês],AD$3)</f>
        <v>0</v>
      </c>
      <c r="AE70" s="17">
        <f>SUMIFS(Fundos[Notificações],Fundos[Descumprimento],Tabela8[[#This Row],[Descumprimento - Regulamento de Emissores - Fundos]],Fundos[Ano],YEAR(AE$47),Fundos[Mês],AE$3)</f>
        <v>0</v>
      </c>
      <c r="AF70" s="17">
        <f>SUMIFS(Fundos[Notificações],Fundos[Descumprimento],Tabela8[[#This Row],[Descumprimento - Regulamento de Emissores - Fundos]],Fundos[Ano],YEAR(AF$47),Fundos[Mês],AF$3)</f>
        <v>0</v>
      </c>
      <c r="AG70" s="17">
        <f>SUMIFS(Fundos[Notificações],Fundos[Descumprimento],Tabela8[[#This Row],[Descumprimento - Regulamento de Emissores - Fundos]],Fundos[Ano],YEAR(AG$47),Fundos[Mês],AG$3)</f>
        <v>0</v>
      </c>
      <c r="AH70" s="17">
        <f>SUMIFS(Fundos[Notificações],Fundos[Descumprimento],Tabela8[[#This Row],[Descumprimento - Regulamento de Emissores - Fundos]],Fundos[Ano],YEAR(AH$47),Fundos[Mês],AH$3)</f>
        <v>0</v>
      </c>
      <c r="AI70" s="17">
        <f>SUMIFS(Fundos[Notificações],Fundos[Descumprimento],Tabela8[[#This Row],[Descumprimento - Regulamento de Emissores - Fundos]],Fundos[Ano],YEAR(AI$47),Fundos[Mês],AI$3)</f>
        <v>0</v>
      </c>
      <c r="AJ70" s="17">
        <f>SUMIFS(Fundos[Notificações],Fundos[Descumprimento],Tabela8[[#This Row],[Descumprimento - Regulamento de Emissores - Fundos]],Fundos[Ano],YEAR(AJ$47),Fundos[Mês],AJ$3)</f>
        <v>0</v>
      </c>
      <c r="AK70" s="17">
        <f>SUMIFS(Fundos[Notificações],Fundos[Descumprimento],Tabela8[[#This Row],[Descumprimento - Regulamento de Emissores - Fundos]],Fundos[Ano],YEAR(AK$47),Fundos[Mês],AK$3)</f>
        <v>0</v>
      </c>
      <c r="AL70" s="17">
        <f>SUMIFS(Fundos[Notificações],Fundos[Descumprimento],Tabela8[[#This Row],[Descumprimento - Regulamento de Emissores - Fundos]],Fundos[Ano],YEAR(AL$47),Fundos[Mês],AL$3)</f>
        <v>0</v>
      </c>
      <c r="AM70" s="17">
        <f>SUMIFS(Fundos[Notificações],Fundos[Descumprimento],Tabela8[[#This Row],[Descumprimento - Regulamento de Emissores - Fundos]],Fundos[Ano],YEAR(AM$47),Fundos[Mês],AM$3)</f>
        <v>0</v>
      </c>
      <c r="AN70" s="17">
        <f>SUMIFS(Fundos[Notificações],Fundos[Descumprimento],Tabela8[[#This Row],[Descumprimento - Regulamento de Emissores - Fundos]],Fundos[Ano],YEAR(AN$47),Fundos[Mês],AN$3)</f>
        <v>0</v>
      </c>
      <c r="AO70" s="17">
        <f>SUMIFS(Fundos[Notificações],Fundos[Descumprimento],Tabela8[[#This Row],[Descumprimento - Regulamento de Emissores - Fundos]],Fundos[Ano],YEAR(AO$47),Fundos[Mês],AO$3)</f>
        <v>0</v>
      </c>
      <c r="AP70" s="17">
        <f>SUMIFS(Fundos[Notificações],Fundos[Descumprimento],Tabela8[[#This Row],[Descumprimento - Regulamento de Emissores - Fundos]],Fundos[Ano],YEAR(AP$47),Fundos[Mês],AP$3)</f>
        <v>0</v>
      </c>
      <c r="AQ70" s="17">
        <f>SUMIFS(Fundos[Notificações],Fundos[Descumprimento],Tabela8[[#This Row],[Descumprimento - Regulamento de Emissores - Fundos]],Fundos[Ano],YEAR(AQ$47),Fundos[Mês],AQ$3)</f>
        <v>0</v>
      </c>
      <c r="AR70" s="17">
        <f>SUMIFS(Fundos[Notificações],Fundos[Descumprimento],Tabela8[[#This Row],[Descumprimento - Regulamento de Emissores - Fundos]],Fundos[Ano],YEAR(AR$47),Fundos[Mês],AR$3)</f>
        <v>0</v>
      </c>
      <c r="AS70" s="17">
        <f>SUMIFS(Fundos[Notificações],Fundos[Descumprimento],Tabela8[[#This Row],[Descumprimento - Regulamento de Emissores - Fundos]],Fundos[Ano],YEAR(AS$47),Fundos[Mês],AS$3)</f>
        <v>0</v>
      </c>
      <c r="AT70" s="17">
        <f>SUMIFS(Fundos[Notificações],Fundos[Descumprimento],Tabela8[[#This Row],[Descumprimento - Regulamento de Emissores - Fundos]],Fundos[Ano],YEAR(AT$47),Fundos[Mês],AT$3)</f>
        <v>0</v>
      </c>
      <c r="AU70" s="17">
        <f>SUMIFS(Fundos[Notificações],Fundos[Descumprimento],Tabela8[[#This Row],[Descumprimento - Regulamento de Emissores - Fundos]],Fundos[Ano],YEAR(AU$47),Fundos[Mês],AU$3)</f>
        <v>0</v>
      </c>
      <c r="AV70" s="17">
        <f>SUMIFS(Fundos[Notificações],Fundos[Descumprimento],Tabela8[[#This Row],[Descumprimento - Regulamento de Emissores - Fundos]],Fundos[Ano],YEAR(AV$47),Fundos[Mês],AV$3)</f>
        <v>0</v>
      </c>
      <c r="AW70" s="17">
        <f>SUMIFS(Fundos[Notificações],Fundos[Descumprimento],Tabela8[[#This Row],[Descumprimento - Regulamento de Emissores - Fundos]],Fundos[Ano],YEAR(AW$47),Fundos[Mês],AW$3)</f>
        <v>0</v>
      </c>
      <c r="AX70" s="17">
        <f>SUMIFS(Fundos[Notificações],Fundos[Descumprimento],Tabela8[[#This Row],[Descumprimento - Regulamento de Emissores - Fundos]],Fundos[Ano],YEAR(AX$47),Fundos[Mês],AX$3)</f>
        <v>11</v>
      </c>
      <c r="AY70" s="17">
        <f>SUMIFS(Fundos[Notificações],Fundos[Descumprimento],Tabela8[[#This Row],[Descumprimento - Regulamento de Emissores - Fundos]],Fundos[Ano],YEAR(AY$47),Fundos[Mês],AY$3)</f>
        <v>8</v>
      </c>
      <c r="AZ70" s="17">
        <f>SUMIFS(Fundos[Notificações],Fundos[Descumprimento],Tabela8[[#This Row],[Descumprimento - Regulamento de Emissores - Fundos]],Fundos[Ano],YEAR(AZ$47),Fundos[Mês],AZ$3)</f>
        <v>5</v>
      </c>
    </row>
    <row r="71" spans="1:52" x14ac:dyDescent="0.25">
      <c r="A71" s="9">
        <f>SUM(Tabela8[[#This Row],[jan-13]:[dez-16]])</f>
        <v>17</v>
      </c>
      <c r="B71" s="36">
        <f t="shared" si="2"/>
        <v>6.1594202898550728E-2</v>
      </c>
      <c r="D71" s="10" t="s">
        <v>35</v>
      </c>
      <c r="E71" s="17">
        <f>SUMIFS(Fundos[Notificações],Fundos[Descumprimento],Tabela8[[#This Row],[Descumprimento - Regulamento de Emissores - Fundos]],Fundos[Ano],YEAR(E$47),Fundos[Mês],E$3)</f>
        <v>0</v>
      </c>
      <c r="F71" s="17">
        <f>SUMIFS(Fundos[Notificações],Fundos[Descumprimento],Tabela8[[#This Row],[Descumprimento - Regulamento de Emissores - Fundos]],Fundos[Ano],YEAR(F$47),Fundos[Mês],F$3)</f>
        <v>0</v>
      </c>
      <c r="G71" s="17">
        <f>SUMIFS(Fundos[Notificações],Fundos[Descumprimento],Tabela8[[#This Row],[Descumprimento - Regulamento de Emissores - Fundos]],Fundos[Ano],YEAR(G$47),Fundos[Mês],G$3)</f>
        <v>0</v>
      </c>
      <c r="H71" s="17">
        <f>SUMIFS(Fundos[Notificações],Fundos[Descumprimento],Tabela8[[#This Row],[Descumprimento - Regulamento de Emissores - Fundos]],Fundos[Ano],YEAR(H$47),Fundos[Mês],H$3)</f>
        <v>0</v>
      </c>
      <c r="I71" s="17">
        <f>SUMIFS(Fundos[Notificações],Fundos[Descumprimento],Tabela8[[#This Row],[Descumprimento - Regulamento de Emissores - Fundos]],Fundos[Ano],YEAR(I$47),Fundos[Mês],I$3)</f>
        <v>0</v>
      </c>
      <c r="J71" s="17">
        <f>SUMIFS(Fundos[Notificações],Fundos[Descumprimento],Tabela8[[#This Row],[Descumprimento - Regulamento de Emissores - Fundos]],Fundos[Ano],YEAR(J$47),Fundos[Mês],J$3)</f>
        <v>0</v>
      </c>
      <c r="K71" s="17">
        <f>SUMIFS(Fundos[Notificações],Fundos[Descumprimento],Tabela8[[#This Row],[Descumprimento - Regulamento de Emissores - Fundos]],Fundos[Ano],YEAR(K$47),Fundos[Mês],K$3)</f>
        <v>0</v>
      </c>
      <c r="L71" s="17">
        <f>SUMIFS(Fundos[Notificações],Fundos[Descumprimento],Tabela8[[#This Row],[Descumprimento - Regulamento de Emissores - Fundos]],Fundos[Ano],YEAR(L$47),Fundos[Mês],L$3)</f>
        <v>0</v>
      </c>
      <c r="M71" s="17">
        <f>SUMIFS(Fundos[Notificações],Fundos[Descumprimento],Tabela8[[#This Row],[Descumprimento - Regulamento de Emissores - Fundos]],Fundos[Ano],YEAR(M$47),Fundos[Mês],M$3)</f>
        <v>0</v>
      </c>
      <c r="N71" s="17">
        <f>SUMIFS(Fundos[Notificações],Fundos[Descumprimento],Tabela8[[#This Row],[Descumprimento - Regulamento de Emissores - Fundos]],Fundos[Ano],YEAR(N$47),Fundos[Mês],N$3)</f>
        <v>0</v>
      </c>
      <c r="O71" s="17">
        <f>SUMIFS(Fundos[Notificações],Fundos[Descumprimento],Tabela8[[#This Row],[Descumprimento - Regulamento de Emissores - Fundos]],Fundos[Ano],YEAR(O$47),Fundos[Mês],O$3)</f>
        <v>0</v>
      </c>
      <c r="P71" s="17">
        <f>SUMIFS(Fundos[Notificações],Fundos[Descumprimento],Tabela8[[#This Row],[Descumprimento - Regulamento de Emissores - Fundos]],Fundos[Ano],YEAR(P$47),Fundos[Mês],P$3)</f>
        <v>0</v>
      </c>
      <c r="Q71" s="17">
        <f>SUMIFS(Fundos[Notificações],Fundos[Descumprimento],Tabela8[[#This Row],[Descumprimento - Regulamento de Emissores - Fundos]],Fundos[Ano],YEAR(Q$47),Fundos[Mês],Q$3)</f>
        <v>0</v>
      </c>
      <c r="R71" s="17">
        <f>SUMIFS(Fundos[Notificações],Fundos[Descumprimento],Tabela8[[#This Row],[Descumprimento - Regulamento de Emissores - Fundos]],Fundos[Ano],YEAR(R$47),Fundos[Mês],R$3)</f>
        <v>0</v>
      </c>
      <c r="S71" s="17">
        <f>SUMIFS(Fundos[Notificações],Fundos[Descumprimento],Tabela8[[#This Row],[Descumprimento - Regulamento de Emissores - Fundos]],Fundos[Ano],YEAR(S$47),Fundos[Mês],S$3)</f>
        <v>0</v>
      </c>
      <c r="T71" s="17">
        <f>SUMIFS(Fundos[Notificações],Fundos[Descumprimento],Tabela8[[#This Row],[Descumprimento - Regulamento de Emissores - Fundos]],Fundos[Ano],YEAR(T$47),Fundos[Mês],T$3)</f>
        <v>0</v>
      </c>
      <c r="U71" s="17">
        <f>SUMIFS(Fundos[Notificações],Fundos[Descumprimento],Tabela8[[#This Row],[Descumprimento - Regulamento de Emissores - Fundos]],Fundos[Ano],YEAR(U$47),Fundos[Mês],U$3)</f>
        <v>0</v>
      </c>
      <c r="V71" s="17">
        <f>SUMIFS(Fundos[Notificações],Fundos[Descumprimento],Tabela8[[#This Row],[Descumprimento - Regulamento de Emissores - Fundos]],Fundos[Ano],YEAR(V$47),Fundos[Mês],V$3)</f>
        <v>0</v>
      </c>
      <c r="W71" s="17">
        <f>SUMIFS(Fundos[Notificações],Fundos[Descumprimento],Tabela8[[#This Row],[Descumprimento - Regulamento de Emissores - Fundos]],Fundos[Ano],YEAR(W$47),Fundos[Mês],W$3)</f>
        <v>0</v>
      </c>
      <c r="X71" s="17">
        <f>SUMIFS(Fundos[Notificações],Fundos[Descumprimento],Tabela8[[#This Row],[Descumprimento - Regulamento de Emissores - Fundos]],Fundos[Ano],YEAR(X$47),Fundos[Mês],X$3)</f>
        <v>0</v>
      </c>
      <c r="Y71" s="17">
        <f>SUMIFS(Fundos[Notificações],Fundos[Descumprimento],Tabela8[[#This Row],[Descumprimento - Regulamento de Emissores - Fundos]],Fundos[Ano],YEAR(Y$47),Fundos[Mês],Y$3)</f>
        <v>0</v>
      </c>
      <c r="Z71" s="17">
        <f>SUMIFS(Fundos[Notificações],Fundos[Descumprimento],Tabela8[[#This Row],[Descumprimento - Regulamento de Emissores - Fundos]],Fundos[Ano],YEAR(Z$47),Fundos[Mês],Z$3)</f>
        <v>0</v>
      </c>
      <c r="AA71" s="17">
        <f>SUMIFS(Fundos[Notificações],Fundos[Descumprimento],Tabela8[[#This Row],[Descumprimento - Regulamento de Emissores - Fundos]],Fundos[Ano],YEAR(AA$47),Fundos[Mês],AA$3)</f>
        <v>0</v>
      </c>
      <c r="AB71" s="17">
        <f>SUMIFS(Fundos[Notificações],Fundos[Descumprimento],Tabela8[[#This Row],[Descumprimento - Regulamento de Emissores - Fundos]],Fundos[Ano],YEAR(AB$47),Fundos[Mês],AB$3)</f>
        <v>0</v>
      </c>
      <c r="AC71" s="17">
        <f>SUMIFS(Fundos[Notificações],Fundos[Descumprimento],Tabela8[[#This Row],[Descumprimento - Regulamento de Emissores - Fundos]],Fundos[Ano],YEAR(AC$47),Fundos[Mês],AC$3)</f>
        <v>0</v>
      </c>
      <c r="AD71" s="17">
        <f>SUMIFS(Fundos[Notificações],Fundos[Descumprimento],Tabela8[[#This Row],[Descumprimento - Regulamento de Emissores - Fundos]],Fundos[Ano],YEAR(AD$47),Fundos[Mês],AD$3)</f>
        <v>0</v>
      </c>
      <c r="AE71" s="17">
        <f>SUMIFS(Fundos[Notificações],Fundos[Descumprimento],Tabela8[[#This Row],[Descumprimento - Regulamento de Emissores - Fundos]],Fundos[Ano],YEAR(AE$47),Fundos[Mês],AE$3)</f>
        <v>0</v>
      </c>
      <c r="AF71" s="17">
        <f>SUMIFS(Fundos[Notificações],Fundos[Descumprimento],Tabela8[[#This Row],[Descumprimento - Regulamento de Emissores - Fundos]],Fundos[Ano],YEAR(AF$47),Fundos[Mês],AF$3)</f>
        <v>0</v>
      </c>
      <c r="AG71" s="17">
        <f>SUMIFS(Fundos[Notificações],Fundos[Descumprimento],Tabela8[[#This Row],[Descumprimento - Regulamento de Emissores - Fundos]],Fundos[Ano],YEAR(AG$47),Fundos[Mês],AG$3)</f>
        <v>0</v>
      </c>
      <c r="AH71" s="17">
        <f>SUMIFS(Fundos[Notificações],Fundos[Descumprimento],Tabela8[[#This Row],[Descumprimento - Regulamento de Emissores - Fundos]],Fundos[Ano],YEAR(AH$47),Fundos[Mês],AH$3)</f>
        <v>0</v>
      </c>
      <c r="AI71" s="17">
        <f>SUMIFS(Fundos[Notificações],Fundos[Descumprimento],Tabela8[[#This Row],[Descumprimento - Regulamento de Emissores - Fundos]],Fundos[Ano],YEAR(AI$47),Fundos[Mês],AI$3)</f>
        <v>0</v>
      </c>
      <c r="AJ71" s="17">
        <f>SUMIFS(Fundos[Notificações],Fundos[Descumprimento],Tabela8[[#This Row],[Descumprimento - Regulamento de Emissores - Fundos]],Fundos[Ano],YEAR(AJ$47),Fundos[Mês],AJ$3)</f>
        <v>0</v>
      </c>
      <c r="AK71" s="17">
        <f>SUMIFS(Fundos[Notificações],Fundos[Descumprimento],Tabela8[[#This Row],[Descumprimento - Regulamento de Emissores - Fundos]],Fundos[Ano],YEAR(AK$47),Fundos[Mês],AK$3)</f>
        <v>17</v>
      </c>
      <c r="AL71" s="17">
        <f>SUMIFS(Fundos[Notificações],Fundos[Descumprimento],Tabela8[[#This Row],[Descumprimento - Regulamento de Emissores - Fundos]],Fundos[Ano],YEAR(AL$47),Fundos[Mês],AL$3)</f>
        <v>0</v>
      </c>
      <c r="AM71" s="17">
        <f>SUMIFS(Fundos[Notificações],Fundos[Descumprimento],Tabela8[[#This Row],[Descumprimento - Regulamento de Emissores - Fundos]],Fundos[Ano],YEAR(AM$47),Fundos[Mês],AM$3)</f>
        <v>0</v>
      </c>
      <c r="AN71" s="17">
        <f>SUMIFS(Fundos[Notificações],Fundos[Descumprimento],Tabela8[[#This Row],[Descumprimento - Regulamento de Emissores - Fundos]],Fundos[Ano],YEAR(AN$47),Fundos[Mês],AN$3)</f>
        <v>0</v>
      </c>
      <c r="AO71" s="17">
        <f>SUMIFS(Fundos[Notificações],Fundos[Descumprimento],Tabela8[[#This Row],[Descumprimento - Regulamento de Emissores - Fundos]],Fundos[Ano],YEAR(AO$47),Fundos[Mês],AO$3)</f>
        <v>0</v>
      </c>
      <c r="AP71" s="17">
        <f>SUMIFS(Fundos[Notificações],Fundos[Descumprimento],Tabela8[[#This Row],[Descumprimento - Regulamento de Emissores - Fundos]],Fundos[Ano],YEAR(AP$47),Fundos[Mês],AP$3)</f>
        <v>0</v>
      </c>
      <c r="AQ71" s="17">
        <f>SUMIFS(Fundos[Notificações],Fundos[Descumprimento],Tabela8[[#This Row],[Descumprimento - Regulamento de Emissores - Fundos]],Fundos[Ano],YEAR(AQ$47),Fundos[Mês],AQ$3)</f>
        <v>0</v>
      </c>
      <c r="AR71" s="17">
        <f>SUMIFS(Fundos[Notificações],Fundos[Descumprimento],Tabela8[[#This Row],[Descumprimento - Regulamento de Emissores - Fundos]],Fundos[Ano],YEAR(AR$47),Fundos[Mês],AR$3)</f>
        <v>0</v>
      </c>
      <c r="AS71" s="17">
        <f>SUMIFS(Fundos[Notificações],Fundos[Descumprimento],Tabela8[[#This Row],[Descumprimento - Regulamento de Emissores - Fundos]],Fundos[Ano],YEAR(AS$47),Fundos[Mês],AS$3)</f>
        <v>0</v>
      </c>
      <c r="AT71" s="17">
        <f>SUMIFS(Fundos[Notificações],Fundos[Descumprimento],Tabela8[[#This Row],[Descumprimento - Regulamento de Emissores - Fundos]],Fundos[Ano],YEAR(AT$47),Fundos[Mês],AT$3)</f>
        <v>0</v>
      </c>
      <c r="AU71" s="17">
        <f>SUMIFS(Fundos[Notificações],Fundos[Descumprimento],Tabela8[[#This Row],[Descumprimento - Regulamento de Emissores - Fundos]],Fundos[Ano],YEAR(AU$47),Fundos[Mês],AU$3)</f>
        <v>0</v>
      </c>
      <c r="AV71" s="17">
        <f>SUMIFS(Fundos[Notificações],Fundos[Descumprimento],Tabela8[[#This Row],[Descumprimento - Regulamento de Emissores - Fundos]],Fundos[Ano],YEAR(AV$47),Fundos[Mês],AV$3)</f>
        <v>0</v>
      </c>
      <c r="AW71" s="17">
        <f>SUMIFS(Fundos[Notificações],Fundos[Descumprimento],Tabela8[[#This Row],[Descumprimento - Regulamento de Emissores - Fundos]],Fundos[Ano],YEAR(AW$47),Fundos[Mês],AW$3)</f>
        <v>0</v>
      </c>
      <c r="AX71" s="17">
        <f>SUMIFS(Fundos[Notificações],Fundos[Descumprimento],Tabela8[[#This Row],[Descumprimento - Regulamento de Emissores - Fundos]],Fundos[Ano],YEAR(AX$47),Fundos[Mês],AX$3)</f>
        <v>0</v>
      </c>
      <c r="AY71" s="17">
        <f>SUMIFS(Fundos[Notificações],Fundos[Descumprimento],Tabela8[[#This Row],[Descumprimento - Regulamento de Emissores - Fundos]],Fundos[Ano],YEAR(AY$47),Fundos[Mês],AY$3)</f>
        <v>0</v>
      </c>
      <c r="AZ71" s="17">
        <f>SUMIFS(Fundos[Notificações],Fundos[Descumprimento],Tabela8[[#This Row],[Descumprimento - Regulamento de Emissores - Fundos]],Fundos[Ano],YEAR(AZ$47),Fundos[Mês],AZ$3)</f>
        <v>0</v>
      </c>
    </row>
    <row r="72" spans="1:52" x14ac:dyDescent="0.25">
      <c r="A72" s="9">
        <f>SUM(Tabela8[[#This Row],[jan-13]:[dez-16]])</f>
        <v>34</v>
      </c>
      <c r="B72" s="36">
        <f t="shared" si="2"/>
        <v>0.12318840579710146</v>
      </c>
      <c r="D72" s="10" t="s">
        <v>154</v>
      </c>
      <c r="E72" s="17">
        <f>SUMIFS(Fundos[Notificações],Fundos[Descumprimento],Tabela8[[#This Row],[Descumprimento - Regulamento de Emissores - Fundos]],Fundos[Ano],YEAR(E$47),Fundos[Mês],E$3)</f>
        <v>0</v>
      </c>
      <c r="F72" s="17">
        <f>SUMIFS(Fundos[Notificações],Fundos[Descumprimento],Tabela8[[#This Row],[Descumprimento - Regulamento de Emissores - Fundos]],Fundos[Ano],YEAR(F$47),Fundos[Mês],F$3)</f>
        <v>0</v>
      </c>
      <c r="G72" s="17">
        <f>SUMIFS(Fundos[Notificações],Fundos[Descumprimento],Tabela8[[#This Row],[Descumprimento - Regulamento de Emissores - Fundos]],Fundos[Ano],YEAR(G$47),Fundos[Mês],G$3)</f>
        <v>0</v>
      </c>
      <c r="H72" s="17">
        <f>SUMIFS(Fundos[Notificações],Fundos[Descumprimento],Tabela8[[#This Row],[Descumprimento - Regulamento de Emissores - Fundos]],Fundos[Ano],YEAR(H$47),Fundos[Mês],H$3)</f>
        <v>0</v>
      </c>
      <c r="I72" s="17">
        <f>SUMIFS(Fundos[Notificações],Fundos[Descumprimento],Tabela8[[#This Row],[Descumprimento - Regulamento de Emissores - Fundos]],Fundos[Ano],YEAR(I$47),Fundos[Mês],I$3)</f>
        <v>0</v>
      </c>
      <c r="J72" s="17">
        <f>SUMIFS(Fundos[Notificações],Fundos[Descumprimento],Tabela8[[#This Row],[Descumprimento - Regulamento de Emissores - Fundos]],Fundos[Ano],YEAR(J$47),Fundos[Mês],J$3)</f>
        <v>0</v>
      </c>
      <c r="K72" s="17">
        <f>SUMIFS(Fundos[Notificações],Fundos[Descumprimento],Tabela8[[#This Row],[Descumprimento - Regulamento de Emissores - Fundos]],Fundos[Ano],YEAR(K$47),Fundos[Mês],K$3)</f>
        <v>0</v>
      </c>
      <c r="L72" s="17">
        <f>SUMIFS(Fundos[Notificações],Fundos[Descumprimento],Tabela8[[#This Row],[Descumprimento - Regulamento de Emissores - Fundos]],Fundos[Ano],YEAR(L$47),Fundos[Mês],L$3)</f>
        <v>0</v>
      </c>
      <c r="M72" s="17">
        <f>SUMIFS(Fundos[Notificações],Fundos[Descumprimento],Tabela8[[#This Row],[Descumprimento - Regulamento de Emissores - Fundos]],Fundos[Ano],YEAR(M$47),Fundos[Mês],M$3)</f>
        <v>0</v>
      </c>
      <c r="N72" s="17">
        <f>SUMIFS(Fundos[Notificações],Fundos[Descumprimento],Tabela8[[#This Row],[Descumprimento - Regulamento de Emissores - Fundos]],Fundos[Ano],YEAR(N$47),Fundos[Mês],N$3)</f>
        <v>0</v>
      </c>
      <c r="O72" s="17">
        <f>SUMIFS(Fundos[Notificações],Fundos[Descumprimento],Tabela8[[#This Row],[Descumprimento - Regulamento de Emissores - Fundos]],Fundos[Ano],YEAR(O$47),Fundos[Mês],O$3)</f>
        <v>0</v>
      </c>
      <c r="P72" s="17">
        <f>SUMIFS(Fundos[Notificações],Fundos[Descumprimento],Tabela8[[#This Row],[Descumprimento - Regulamento de Emissores - Fundos]],Fundos[Ano],YEAR(P$47),Fundos[Mês],P$3)</f>
        <v>0</v>
      </c>
      <c r="Q72" s="17">
        <f>SUMIFS(Fundos[Notificações],Fundos[Descumprimento],Tabela8[[#This Row],[Descumprimento - Regulamento de Emissores - Fundos]],Fundos[Ano],YEAR(Q$47),Fundos[Mês],Q$3)</f>
        <v>0</v>
      </c>
      <c r="R72" s="17">
        <f>SUMIFS(Fundos[Notificações],Fundos[Descumprimento],Tabela8[[#This Row],[Descumprimento - Regulamento de Emissores - Fundos]],Fundos[Ano],YEAR(R$47),Fundos[Mês],R$3)</f>
        <v>0</v>
      </c>
      <c r="S72" s="17">
        <f>SUMIFS(Fundos[Notificações],Fundos[Descumprimento],Tabela8[[#This Row],[Descumprimento - Regulamento de Emissores - Fundos]],Fundos[Ano],YEAR(S$47),Fundos[Mês],S$3)</f>
        <v>0</v>
      </c>
      <c r="T72" s="17">
        <f>SUMIFS(Fundos[Notificações],Fundos[Descumprimento],Tabela8[[#This Row],[Descumprimento - Regulamento de Emissores - Fundos]],Fundos[Ano],YEAR(T$47),Fundos[Mês],T$3)</f>
        <v>0</v>
      </c>
      <c r="U72" s="17">
        <f>SUMIFS(Fundos[Notificações],Fundos[Descumprimento],Tabela8[[#This Row],[Descumprimento - Regulamento de Emissores - Fundos]],Fundos[Ano],YEAR(U$47),Fundos[Mês],U$3)</f>
        <v>0</v>
      </c>
      <c r="V72" s="17">
        <f>SUMIFS(Fundos[Notificações],Fundos[Descumprimento],Tabela8[[#This Row],[Descumprimento - Regulamento de Emissores - Fundos]],Fundos[Ano],YEAR(V$47),Fundos[Mês],V$3)</f>
        <v>0</v>
      </c>
      <c r="W72" s="17">
        <f>SUMIFS(Fundos[Notificações],Fundos[Descumprimento],Tabela8[[#This Row],[Descumprimento - Regulamento de Emissores - Fundos]],Fundos[Ano],YEAR(W$47),Fundos[Mês],W$3)</f>
        <v>0</v>
      </c>
      <c r="X72" s="17">
        <f>SUMIFS(Fundos[Notificações],Fundos[Descumprimento],Tabela8[[#This Row],[Descumprimento - Regulamento de Emissores - Fundos]],Fundos[Ano],YEAR(X$47),Fundos[Mês],X$3)</f>
        <v>0</v>
      </c>
      <c r="Y72" s="17">
        <f>SUMIFS(Fundos[Notificações],Fundos[Descumprimento],Tabela8[[#This Row],[Descumprimento - Regulamento de Emissores - Fundos]],Fundos[Ano],YEAR(Y$47),Fundos[Mês],Y$3)</f>
        <v>0</v>
      </c>
      <c r="Z72" s="17">
        <f>SUMIFS(Fundos[Notificações],Fundos[Descumprimento],Tabela8[[#This Row],[Descumprimento - Regulamento de Emissores - Fundos]],Fundos[Ano],YEAR(Z$47),Fundos[Mês],Z$3)</f>
        <v>0</v>
      </c>
      <c r="AA72" s="17">
        <f>SUMIFS(Fundos[Notificações],Fundos[Descumprimento],Tabela8[[#This Row],[Descumprimento - Regulamento de Emissores - Fundos]],Fundos[Ano],YEAR(AA$47),Fundos[Mês],AA$3)</f>
        <v>0</v>
      </c>
      <c r="AB72" s="17">
        <f>SUMIFS(Fundos[Notificações],Fundos[Descumprimento],Tabela8[[#This Row],[Descumprimento - Regulamento de Emissores - Fundos]],Fundos[Ano],YEAR(AB$47),Fundos[Mês],AB$3)</f>
        <v>0</v>
      </c>
      <c r="AC72" s="17">
        <f>SUMIFS(Fundos[Notificações],Fundos[Descumprimento],Tabela8[[#This Row],[Descumprimento - Regulamento de Emissores - Fundos]],Fundos[Ano],YEAR(AC$47),Fundos[Mês],AC$3)</f>
        <v>0</v>
      </c>
      <c r="AD72" s="17">
        <f>SUMIFS(Fundos[Notificações],Fundos[Descumprimento],Tabela8[[#This Row],[Descumprimento - Regulamento de Emissores - Fundos]],Fundos[Ano],YEAR(AD$47),Fundos[Mês],AD$3)</f>
        <v>0</v>
      </c>
      <c r="AE72" s="17">
        <f>SUMIFS(Fundos[Notificações],Fundos[Descumprimento],Tabela8[[#This Row],[Descumprimento - Regulamento de Emissores - Fundos]],Fundos[Ano],YEAR(AE$47),Fundos[Mês],AE$3)</f>
        <v>0</v>
      </c>
      <c r="AF72" s="17">
        <f>SUMIFS(Fundos[Notificações],Fundos[Descumprimento],Tabela8[[#This Row],[Descumprimento - Regulamento de Emissores - Fundos]],Fundos[Ano],YEAR(AF$47),Fundos[Mês],AF$3)</f>
        <v>0</v>
      </c>
      <c r="AG72" s="17">
        <f>SUMIFS(Fundos[Notificações],Fundos[Descumprimento],Tabela8[[#This Row],[Descumprimento - Regulamento de Emissores - Fundos]],Fundos[Ano],YEAR(AG$47),Fundos[Mês],AG$3)</f>
        <v>0</v>
      </c>
      <c r="AH72" s="17">
        <f>SUMIFS(Fundos[Notificações],Fundos[Descumprimento],Tabela8[[#This Row],[Descumprimento - Regulamento de Emissores - Fundos]],Fundos[Ano],YEAR(AH$47),Fundos[Mês],AH$3)</f>
        <v>0</v>
      </c>
      <c r="AI72" s="17">
        <f>SUMIFS(Fundos[Notificações],Fundos[Descumprimento],Tabela8[[#This Row],[Descumprimento - Regulamento de Emissores - Fundos]],Fundos[Ano],YEAR(AI$47),Fundos[Mês],AI$3)</f>
        <v>0</v>
      </c>
      <c r="AJ72" s="17">
        <f>SUMIFS(Fundos[Notificações],Fundos[Descumprimento],Tabela8[[#This Row],[Descumprimento - Regulamento de Emissores - Fundos]],Fundos[Ano],YEAR(AJ$47),Fundos[Mês],AJ$3)</f>
        <v>0</v>
      </c>
      <c r="AK72" s="17">
        <f>SUMIFS(Fundos[Notificações],Fundos[Descumprimento],Tabela8[[#This Row],[Descumprimento - Regulamento de Emissores - Fundos]],Fundos[Ano],YEAR(AK$47),Fundos[Mês],AK$3)</f>
        <v>0</v>
      </c>
      <c r="AL72" s="17">
        <f>SUMIFS(Fundos[Notificações],Fundos[Descumprimento],Tabela8[[#This Row],[Descumprimento - Regulamento de Emissores - Fundos]],Fundos[Ano],YEAR(AL$47),Fundos[Mês],AL$3)</f>
        <v>0</v>
      </c>
      <c r="AM72" s="17">
        <f>SUMIFS(Fundos[Notificações],Fundos[Descumprimento],Tabela8[[#This Row],[Descumprimento - Regulamento de Emissores - Fundos]],Fundos[Ano],YEAR(AM$47),Fundos[Mês],AM$3)</f>
        <v>0</v>
      </c>
      <c r="AN72" s="17">
        <f>SUMIFS(Fundos[Notificações],Fundos[Descumprimento],Tabela8[[#This Row],[Descumprimento - Regulamento de Emissores - Fundos]],Fundos[Ano],YEAR(AN$47),Fundos[Mês],AN$3)</f>
        <v>0</v>
      </c>
      <c r="AO72" s="17">
        <f>SUMIFS(Fundos[Notificações],Fundos[Descumprimento],Tabela8[[#This Row],[Descumprimento - Regulamento de Emissores - Fundos]],Fundos[Ano],YEAR(AO$47),Fundos[Mês],AO$3)</f>
        <v>0</v>
      </c>
      <c r="AP72" s="17">
        <f>SUMIFS(Fundos[Notificações],Fundos[Descumprimento],Tabela8[[#This Row],[Descumprimento - Regulamento de Emissores - Fundos]],Fundos[Ano],YEAR(AP$47),Fundos[Mês],AP$3)</f>
        <v>0</v>
      </c>
      <c r="AQ72" s="17">
        <f>SUMIFS(Fundos[Notificações],Fundos[Descumprimento],Tabela8[[#This Row],[Descumprimento - Regulamento de Emissores - Fundos]],Fundos[Ano],YEAR(AQ$47),Fundos[Mês],AQ$3)</f>
        <v>0</v>
      </c>
      <c r="AR72" s="17">
        <f>SUMIFS(Fundos[Notificações],Fundos[Descumprimento],Tabela8[[#This Row],[Descumprimento - Regulamento de Emissores - Fundos]],Fundos[Ano],YEAR(AR$47),Fundos[Mês],AR$3)</f>
        <v>0</v>
      </c>
      <c r="AS72" s="17">
        <f>SUMIFS(Fundos[Notificações],Fundos[Descumprimento],Tabela8[[#This Row],[Descumprimento - Regulamento de Emissores - Fundos]],Fundos[Ano],YEAR(AS$47),Fundos[Mês],AS$3)</f>
        <v>26</v>
      </c>
      <c r="AT72" s="17">
        <f>SUMIFS(Fundos[Notificações],Fundos[Descumprimento],Tabela8[[#This Row],[Descumprimento - Regulamento de Emissores - Fundos]],Fundos[Ano],YEAR(AT$47),Fundos[Mês],AT$3)</f>
        <v>4</v>
      </c>
      <c r="AU72" s="17">
        <f>SUMIFS(Fundos[Notificações],Fundos[Descumprimento],Tabela8[[#This Row],[Descumprimento - Regulamento de Emissores - Fundos]],Fundos[Ano],YEAR(AU$47),Fundos[Mês],AU$3)</f>
        <v>0</v>
      </c>
      <c r="AV72" s="17">
        <f>SUMIFS(Fundos[Notificações],Fundos[Descumprimento],Tabela8[[#This Row],[Descumprimento - Regulamento de Emissores - Fundos]],Fundos[Ano],YEAR(AV$47),Fundos[Mês],AV$3)</f>
        <v>1</v>
      </c>
      <c r="AW72" s="17">
        <f>SUMIFS(Fundos[Notificações],Fundos[Descumprimento],Tabela8[[#This Row],[Descumprimento - Regulamento de Emissores - Fundos]],Fundos[Ano],YEAR(AW$47),Fundos[Mês],AW$3)</f>
        <v>0</v>
      </c>
      <c r="AX72" s="17">
        <f>SUMIFS(Fundos[Notificações],Fundos[Descumprimento],Tabela8[[#This Row],[Descumprimento - Regulamento de Emissores - Fundos]],Fundos[Ano],YEAR(AX$47),Fundos[Mês],AX$3)</f>
        <v>0</v>
      </c>
      <c r="AY72" s="17">
        <f>SUMIFS(Fundos[Notificações],Fundos[Descumprimento],Tabela8[[#This Row],[Descumprimento - Regulamento de Emissores - Fundos]],Fundos[Ano],YEAR(AY$47),Fundos[Mês],AY$3)</f>
        <v>3</v>
      </c>
      <c r="AZ72" s="17">
        <f>SUMIFS(Fundos[Notificações],Fundos[Descumprimento],Tabela8[[#This Row],[Descumprimento - Regulamento de Emissores - Fundos]],Fundos[Ano],YEAR(AZ$47),Fundos[Mês],AZ$3)</f>
        <v>0</v>
      </c>
    </row>
    <row r="73" spans="1:52" x14ac:dyDescent="0.25">
      <c r="A73" s="9">
        <f>SUM(Tabela8[[#This Row],[jan-13]:[dez-16]])</f>
        <v>8</v>
      </c>
      <c r="B73" s="36">
        <f t="shared" si="2"/>
        <v>2.8985507246376812E-2</v>
      </c>
      <c r="D73" s="10" t="s">
        <v>44</v>
      </c>
      <c r="E73" s="17">
        <f>SUMIFS(Fundos[Notificações],Fundos[Descumprimento],Tabela8[[#This Row],[Descumprimento - Regulamento de Emissores - Fundos]],Fundos[Ano],YEAR(E$47),Fundos[Mês],E$3)</f>
        <v>0</v>
      </c>
      <c r="F73" s="17">
        <f>SUMIFS(Fundos[Notificações],Fundos[Descumprimento],Tabela8[[#This Row],[Descumprimento - Regulamento de Emissores - Fundos]],Fundos[Ano],YEAR(F$47),Fundos[Mês],F$3)</f>
        <v>0</v>
      </c>
      <c r="G73" s="17">
        <f>SUMIFS(Fundos[Notificações],Fundos[Descumprimento],Tabela8[[#This Row],[Descumprimento - Regulamento de Emissores - Fundos]],Fundos[Ano],YEAR(G$47),Fundos[Mês],G$3)</f>
        <v>0</v>
      </c>
      <c r="H73" s="17">
        <f>SUMIFS(Fundos[Notificações],Fundos[Descumprimento],Tabela8[[#This Row],[Descumprimento - Regulamento de Emissores - Fundos]],Fundos[Ano],YEAR(H$47),Fundos[Mês],H$3)</f>
        <v>0</v>
      </c>
      <c r="I73" s="17">
        <f>SUMIFS(Fundos[Notificações],Fundos[Descumprimento],Tabela8[[#This Row],[Descumprimento - Regulamento de Emissores - Fundos]],Fundos[Ano],YEAR(I$47),Fundos[Mês],I$3)</f>
        <v>0</v>
      </c>
      <c r="J73" s="17">
        <f>SUMIFS(Fundos[Notificações],Fundos[Descumprimento],Tabela8[[#This Row],[Descumprimento - Regulamento de Emissores - Fundos]],Fundos[Ano],YEAR(J$47),Fundos[Mês],J$3)</f>
        <v>0</v>
      </c>
      <c r="K73" s="17">
        <f>SUMIFS(Fundos[Notificações],Fundos[Descumprimento],Tabela8[[#This Row],[Descumprimento - Regulamento de Emissores - Fundos]],Fundos[Ano],YEAR(K$47),Fundos[Mês],K$3)</f>
        <v>0</v>
      </c>
      <c r="L73" s="17">
        <f>SUMIFS(Fundos[Notificações],Fundos[Descumprimento],Tabela8[[#This Row],[Descumprimento - Regulamento de Emissores - Fundos]],Fundos[Ano],YEAR(L$47),Fundos[Mês],L$3)</f>
        <v>0</v>
      </c>
      <c r="M73" s="17">
        <f>SUMIFS(Fundos[Notificações],Fundos[Descumprimento],Tabela8[[#This Row],[Descumprimento - Regulamento de Emissores - Fundos]],Fundos[Ano],YEAR(M$47),Fundos[Mês],M$3)</f>
        <v>0</v>
      </c>
      <c r="N73" s="17">
        <f>SUMIFS(Fundos[Notificações],Fundos[Descumprimento],Tabela8[[#This Row],[Descumprimento - Regulamento de Emissores - Fundos]],Fundos[Ano],YEAR(N$47),Fundos[Mês],N$3)</f>
        <v>0</v>
      </c>
      <c r="O73" s="17">
        <f>SUMIFS(Fundos[Notificações],Fundos[Descumprimento],Tabela8[[#This Row],[Descumprimento - Regulamento de Emissores - Fundos]],Fundos[Ano],YEAR(O$47),Fundos[Mês],O$3)</f>
        <v>0</v>
      </c>
      <c r="P73" s="17">
        <f>SUMIFS(Fundos[Notificações],Fundos[Descumprimento],Tabela8[[#This Row],[Descumprimento - Regulamento de Emissores - Fundos]],Fundos[Ano],YEAR(P$47),Fundos[Mês],P$3)</f>
        <v>0</v>
      </c>
      <c r="Q73" s="17">
        <f>SUMIFS(Fundos[Notificações],Fundos[Descumprimento],Tabela8[[#This Row],[Descumprimento - Regulamento de Emissores - Fundos]],Fundos[Ano],YEAR(Q$47),Fundos[Mês],Q$3)</f>
        <v>0</v>
      </c>
      <c r="R73" s="17">
        <f>SUMIFS(Fundos[Notificações],Fundos[Descumprimento],Tabela8[[#This Row],[Descumprimento - Regulamento de Emissores - Fundos]],Fundos[Ano],YEAR(R$47),Fundos[Mês],R$3)</f>
        <v>0</v>
      </c>
      <c r="S73" s="17">
        <f>SUMIFS(Fundos[Notificações],Fundos[Descumprimento],Tabela8[[#This Row],[Descumprimento - Regulamento de Emissores - Fundos]],Fundos[Ano],YEAR(S$47),Fundos[Mês],S$3)</f>
        <v>0</v>
      </c>
      <c r="T73" s="17">
        <f>SUMIFS(Fundos[Notificações],Fundos[Descumprimento],Tabela8[[#This Row],[Descumprimento - Regulamento de Emissores - Fundos]],Fundos[Ano],YEAR(T$47),Fundos[Mês],T$3)</f>
        <v>0</v>
      </c>
      <c r="U73" s="17">
        <f>SUMIFS(Fundos[Notificações],Fundos[Descumprimento],Tabela8[[#This Row],[Descumprimento - Regulamento de Emissores - Fundos]],Fundos[Ano],YEAR(U$47),Fundos[Mês],U$3)</f>
        <v>0</v>
      </c>
      <c r="V73" s="17">
        <f>SUMIFS(Fundos[Notificações],Fundos[Descumprimento],Tabela8[[#This Row],[Descumprimento - Regulamento de Emissores - Fundos]],Fundos[Ano],YEAR(V$47),Fundos[Mês],V$3)</f>
        <v>0</v>
      </c>
      <c r="W73" s="17">
        <f>SUMIFS(Fundos[Notificações],Fundos[Descumprimento],Tabela8[[#This Row],[Descumprimento - Regulamento de Emissores - Fundos]],Fundos[Ano],YEAR(W$47),Fundos[Mês],W$3)</f>
        <v>0</v>
      </c>
      <c r="X73" s="17">
        <f>SUMIFS(Fundos[Notificações],Fundos[Descumprimento],Tabela8[[#This Row],[Descumprimento - Regulamento de Emissores - Fundos]],Fundos[Ano],YEAR(X$47),Fundos[Mês],X$3)</f>
        <v>0</v>
      </c>
      <c r="Y73" s="17">
        <f>SUMIFS(Fundos[Notificações],Fundos[Descumprimento],Tabela8[[#This Row],[Descumprimento - Regulamento de Emissores - Fundos]],Fundos[Ano],YEAR(Y$47),Fundos[Mês],Y$3)</f>
        <v>0</v>
      </c>
      <c r="Z73" s="17">
        <f>SUMIFS(Fundos[Notificações],Fundos[Descumprimento],Tabela8[[#This Row],[Descumprimento - Regulamento de Emissores - Fundos]],Fundos[Ano],YEAR(Z$47),Fundos[Mês],Z$3)</f>
        <v>0</v>
      </c>
      <c r="AA73" s="17">
        <f>SUMIFS(Fundos[Notificações],Fundos[Descumprimento],Tabela8[[#This Row],[Descumprimento - Regulamento de Emissores - Fundos]],Fundos[Ano],YEAR(AA$47),Fundos[Mês],AA$3)</f>
        <v>0</v>
      </c>
      <c r="AB73" s="17">
        <f>SUMIFS(Fundos[Notificações],Fundos[Descumprimento],Tabela8[[#This Row],[Descumprimento - Regulamento de Emissores - Fundos]],Fundos[Ano],YEAR(AB$47),Fundos[Mês],AB$3)</f>
        <v>0</v>
      </c>
      <c r="AC73" s="17">
        <f>SUMIFS(Fundos[Notificações],Fundos[Descumprimento],Tabela8[[#This Row],[Descumprimento - Regulamento de Emissores - Fundos]],Fundos[Ano],YEAR(AC$47),Fundos[Mês],AC$3)</f>
        <v>0</v>
      </c>
      <c r="AD73" s="17">
        <f>SUMIFS(Fundos[Notificações],Fundos[Descumprimento],Tabela8[[#This Row],[Descumprimento - Regulamento de Emissores - Fundos]],Fundos[Ano],YEAR(AD$47),Fundos[Mês],AD$3)</f>
        <v>0</v>
      </c>
      <c r="AE73" s="17">
        <f>SUMIFS(Fundos[Notificações],Fundos[Descumprimento],Tabela8[[#This Row],[Descumprimento - Regulamento de Emissores - Fundos]],Fundos[Ano],YEAR(AE$47),Fundos[Mês],AE$3)</f>
        <v>0</v>
      </c>
      <c r="AF73" s="17">
        <f>SUMIFS(Fundos[Notificações],Fundos[Descumprimento],Tabela8[[#This Row],[Descumprimento - Regulamento de Emissores - Fundos]],Fundos[Ano],YEAR(AF$47),Fundos[Mês],AF$3)</f>
        <v>0</v>
      </c>
      <c r="AG73" s="17">
        <f>SUMIFS(Fundos[Notificações],Fundos[Descumprimento],Tabela8[[#This Row],[Descumprimento - Regulamento de Emissores - Fundos]],Fundos[Ano],YEAR(AG$47),Fundos[Mês],AG$3)</f>
        <v>0</v>
      </c>
      <c r="AH73" s="17">
        <f>SUMIFS(Fundos[Notificações],Fundos[Descumprimento],Tabela8[[#This Row],[Descumprimento - Regulamento de Emissores - Fundos]],Fundos[Ano],YEAR(AH$47),Fundos[Mês],AH$3)</f>
        <v>0</v>
      </c>
      <c r="AI73" s="17">
        <f>SUMIFS(Fundos[Notificações],Fundos[Descumprimento],Tabela8[[#This Row],[Descumprimento - Regulamento de Emissores - Fundos]],Fundos[Ano],YEAR(AI$47),Fundos[Mês],AI$3)</f>
        <v>0</v>
      </c>
      <c r="AJ73" s="17">
        <f>SUMIFS(Fundos[Notificações],Fundos[Descumprimento],Tabela8[[#This Row],[Descumprimento - Regulamento de Emissores - Fundos]],Fundos[Ano],YEAR(AJ$47),Fundos[Mês],AJ$3)</f>
        <v>0</v>
      </c>
      <c r="AK73" s="17">
        <f>SUMIFS(Fundos[Notificações],Fundos[Descumprimento],Tabela8[[#This Row],[Descumprimento - Regulamento de Emissores - Fundos]],Fundos[Ano],YEAR(AK$47),Fundos[Mês],AK$3)</f>
        <v>0</v>
      </c>
      <c r="AL73" s="17">
        <f>SUMIFS(Fundos[Notificações],Fundos[Descumprimento],Tabela8[[#This Row],[Descumprimento - Regulamento de Emissores - Fundos]],Fundos[Ano],YEAR(AL$47),Fundos[Mês],AL$3)</f>
        <v>0</v>
      </c>
      <c r="AM73" s="17">
        <f>SUMIFS(Fundos[Notificações],Fundos[Descumprimento],Tabela8[[#This Row],[Descumprimento - Regulamento de Emissores - Fundos]],Fundos[Ano],YEAR(AM$47),Fundos[Mês],AM$3)</f>
        <v>0</v>
      </c>
      <c r="AN73" s="17">
        <f>SUMIFS(Fundos[Notificações],Fundos[Descumprimento],Tabela8[[#This Row],[Descumprimento - Regulamento de Emissores - Fundos]],Fundos[Ano],YEAR(AN$47),Fundos[Mês],AN$3)</f>
        <v>0</v>
      </c>
      <c r="AO73" s="17">
        <f>SUMIFS(Fundos[Notificações],Fundos[Descumprimento],Tabela8[[#This Row],[Descumprimento - Regulamento de Emissores - Fundos]],Fundos[Ano],YEAR(AO$47),Fundos[Mês],AO$3)</f>
        <v>0</v>
      </c>
      <c r="AP73" s="17">
        <f>SUMIFS(Fundos[Notificações],Fundos[Descumprimento],Tabela8[[#This Row],[Descumprimento - Regulamento de Emissores - Fundos]],Fundos[Ano],YEAR(AP$47),Fundos[Mês],AP$3)</f>
        <v>0</v>
      </c>
      <c r="AQ73" s="17">
        <f>SUMIFS(Fundos[Notificações],Fundos[Descumprimento],Tabela8[[#This Row],[Descumprimento - Regulamento de Emissores - Fundos]],Fundos[Ano],YEAR(AQ$47),Fundos[Mês],AQ$3)</f>
        <v>6</v>
      </c>
      <c r="AR73" s="17">
        <f>SUMIFS(Fundos[Notificações],Fundos[Descumprimento],Tabela8[[#This Row],[Descumprimento - Regulamento de Emissores - Fundos]],Fundos[Ano],YEAR(AR$47),Fundos[Mês],AR$3)</f>
        <v>2</v>
      </c>
      <c r="AS73" s="17">
        <f>SUMIFS(Fundos[Notificações],Fundos[Descumprimento],Tabela8[[#This Row],[Descumprimento - Regulamento de Emissores - Fundos]],Fundos[Ano],YEAR(AS$47),Fundos[Mês],AS$3)</f>
        <v>0</v>
      </c>
      <c r="AT73" s="17">
        <f>SUMIFS(Fundos[Notificações],Fundos[Descumprimento],Tabela8[[#This Row],[Descumprimento - Regulamento de Emissores - Fundos]],Fundos[Ano],YEAR(AT$47),Fundos[Mês],AT$3)</f>
        <v>0</v>
      </c>
      <c r="AU73" s="17">
        <f>SUMIFS(Fundos[Notificações],Fundos[Descumprimento],Tabela8[[#This Row],[Descumprimento - Regulamento de Emissores - Fundos]],Fundos[Ano],YEAR(AU$47),Fundos[Mês],AU$3)</f>
        <v>0</v>
      </c>
      <c r="AV73" s="17">
        <f>SUMIFS(Fundos[Notificações],Fundos[Descumprimento],Tabela8[[#This Row],[Descumprimento - Regulamento de Emissores - Fundos]],Fundos[Ano],YEAR(AV$47),Fundos[Mês],AV$3)</f>
        <v>0</v>
      </c>
      <c r="AW73" s="17">
        <f>SUMIFS(Fundos[Notificações],Fundos[Descumprimento],Tabela8[[#This Row],[Descumprimento - Regulamento de Emissores - Fundos]],Fundos[Ano],YEAR(AW$47),Fundos[Mês],AW$3)</f>
        <v>0</v>
      </c>
      <c r="AX73" s="17">
        <f>SUMIFS(Fundos[Notificações],Fundos[Descumprimento],Tabela8[[#This Row],[Descumprimento - Regulamento de Emissores - Fundos]],Fundos[Ano],YEAR(AX$47),Fundos[Mês],AX$3)</f>
        <v>0</v>
      </c>
      <c r="AY73" s="17">
        <f>SUMIFS(Fundos[Notificações],Fundos[Descumprimento],Tabela8[[#This Row],[Descumprimento - Regulamento de Emissores - Fundos]],Fundos[Ano],YEAR(AY$47),Fundos[Mês],AY$3)</f>
        <v>0</v>
      </c>
      <c r="AZ73" s="17">
        <f>SUMIFS(Fundos[Notificações],Fundos[Descumprimento],Tabela8[[#This Row],[Descumprimento - Regulamento de Emissores - Fundos]],Fundos[Ano],YEAR(AZ$47),Fundos[Mês],AZ$3)</f>
        <v>0</v>
      </c>
    </row>
    <row r="74" spans="1:52" x14ac:dyDescent="0.25">
      <c r="A74" s="9">
        <f>SUM(Tabela8[[#This Row],[jan-13]:[dez-16]])</f>
        <v>5</v>
      </c>
      <c r="B74" s="36">
        <f t="shared" si="2"/>
        <v>1.8115942028985508E-2</v>
      </c>
      <c r="D74" s="10" t="s">
        <v>155</v>
      </c>
      <c r="E74" s="17">
        <f>SUMIFS(Fundos[Notificações],Fundos[Descumprimento],Tabela8[[#This Row],[Descumprimento - Regulamento de Emissores - Fundos]],Fundos[Ano],YEAR(E$47),Fundos[Mês],E$3)</f>
        <v>0</v>
      </c>
      <c r="F74" s="17">
        <f>SUMIFS(Fundos[Notificações],Fundos[Descumprimento],Tabela8[[#This Row],[Descumprimento - Regulamento de Emissores - Fundos]],Fundos[Ano],YEAR(F$47),Fundos[Mês],F$3)</f>
        <v>0</v>
      </c>
      <c r="G74" s="17">
        <f>SUMIFS(Fundos[Notificações],Fundos[Descumprimento],Tabela8[[#This Row],[Descumprimento - Regulamento de Emissores - Fundos]],Fundos[Ano],YEAR(G$47),Fundos[Mês],G$3)</f>
        <v>0</v>
      </c>
      <c r="H74" s="17">
        <f>SUMIFS(Fundos[Notificações],Fundos[Descumprimento],Tabela8[[#This Row],[Descumprimento - Regulamento de Emissores - Fundos]],Fundos[Ano],YEAR(H$47),Fundos[Mês],H$3)</f>
        <v>0</v>
      </c>
      <c r="I74" s="17">
        <f>SUMIFS(Fundos[Notificações],Fundos[Descumprimento],Tabela8[[#This Row],[Descumprimento - Regulamento de Emissores - Fundos]],Fundos[Ano],YEAR(I$47),Fundos[Mês],I$3)</f>
        <v>0</v>
      </c>
      <c r="J74" s="17">
        <f>SUMIFS(Fundos[Notificações],Fundos[Descumprimento],Tabela8[[#This Row],[Descumprimento - Regulamento de Emissores - Fundos]],Fundos[Ano],YEAR(J$47),Fundos[Mês],J$3)</f>
        <v>0</v>
      </c>
      <c r="K74" s="17">
        <f>SUMIFS(Fundos[Notificações],Fundos[Descumprimento],Tabela8[[#This Row],[Descumprimento - Regulamento de Emissores - Fundos]],Fundos[Ano],YEAR(K$47),Fundos[Mês],K$3)</f>
        <v>0</v>
      </c>
      <c r="L74" s="17">
        <f>SUMIFS(Fundos[Notificações],Fundos[Descumprimento],Tabela8[[#This Row],[Descumprimento - Regulamento de Emissores - Fundos]],Fundos[Ano],YEAR(L$47),Fundos[Mês],L$3)</f>
        <v>0</v>
      </c>
      <c r="M74" s="17">
        <f>SUMIFS(Fundos[Notificações],Fundos[Descumprimento],Tabela8[[#This Row],[Descumprimento - Regulamento de Emissores - Fundos]],Fundos[Ano],YEAR(M$47),Fundos[Mês],M$3)</f>
        <v>0</v>
      </c>
      <c r="N74" s="17">
        <f>SUMIFS(Fundos[Notificações],Fundos[Descumprimento],Tabela8[[#This Row],[Descumprimento - Regulamento de Emissores - Fundos]],Fundos[Ano],YEAR(N$47),Fundos[Mês],N$3)</f>
        <v>0</v>
      </c>
      <c r="O74" s="17">
        <f>SUMIFS(Fundos[Notificações],Fundos[Descumprimento],Tabela8[[#This Row],[Descumprimento - Regulamento de Emissores - Fundos]],Fundos[Ano],YEAR(O$47),Fundos[Mês],O$3)</f>
        <v>0</v>
      </c>
      <c r="P74" s="17">
        <f>SUMIFS(Fundos[Notificações],Fundos[Descumprimento],Tabela8[[#This Row],[Descumprimento - Regulamento de Emissores - Fundos]],Fundos[Ano],YEAR(P$47),Fundos[Mês],P$3)</f>
        <v>0</v>
      </c>
      <c r="Q74" s="17">
        <f>SUMIFS(Fundos[Notificações],Fundos[Descumprimento],Tabela8[[#This Row],[Descumprimento - Regulamento de Emissores - Fundos]],Fundos[Ano],YEAR(Q$47),Fundos[Mês],Q$3)</f>
        <v>0</v>
      </c>
      <c r="R74" s="17">
        <f>SUMIFS(Fundos[Notificações],Fundos[Descumprimento],Tabela8[[#This Row],[Descumprimento - Regulamento de Emissores - Fundos]],Fundos[Ano],YEAR(R$47),Fundos[Mês],R$3)</f>
        <v>0</v>
      </c>
      <c r="S74" s="17">
        <f>SUMIFS(Fundos[Notificações],Fundos[Descumprimento],Tabela8[[#This Row],[Descumprimento - Regulamento de Emissores - Fundos]],Fundos[Ano],YEAR(S$47),Fundos[Mês],S$3)</f>
        <v>0</v>
      </c>
      <c r="T74" s="17">
        <f>SUMIFS(Fundos[Notificações],Fundos[Descumprimento],Tabela8[[#This Row],[Descumprimento - Regulamento de Emissores - Fundos]],Fundos[Ano],YEAR(T$47),Fundos[Mês],T$3)</f>
        <v>0</v>
      </c>
      <c r="U74" s="17">
        <f>SUMIFS(Fundos[Notificações],Fundos[Descumprimento],Tabela8[[#This Row],[Descumprimento - Regulamento de Emissores - Fundos]],Fundos[Ano],YEAR(U$47),Fundos[Mês],U$3)</f>
        <v>0</v>
      </c>
      <c r="V74" s="17">
        <f>SUMIFS(Fundos[Notificações],Fundos[Descumprimento],Tabela8[[#This Row],[Descumprimento - Regulamento de Emissores - Fundos]],Fundos[Ano],YEAR(V$47),Fundos[Mês],V$3)</f>
        <v>0</v>
      </c>
      <c r="W74" s="17">
        <f>SUMIFS(Fundos[Notificações],Fundos[Descumprimento],Tabela8[[#This Row],[Descumprimento - Regulamento de Emissores - Fundos]],Fundos[Ano],YEAR(W$47),Fundos[Mês],W$3)</f>
        <v>0</v>
      </c>
      <c r="X74" s="17">
        <f>SUMIFS(Fundos[Notificações],Fundos[Descumprimento],Tabela8[[#This Row],[Descumprimento - Regulamento de Emissores - Fundos]],Fundos[Ano],YEAR(X$47),Fundos[Mês],X$3)</f>
        <v>0</v>
      </c>
      <c r="Y74" s="17">
        <f>SUMIFS(Fundos[Notificações],Fundos[Descumprimento],Tabela8[[#This Row],[Descumprimento - Regulamento de Emissores - Fundos]],Fundos[Ano],YEAR(Y$47),Fundos[Mês],Y$3)</f>
        <v>0</v>
      </c>
      <c r="Z74" s="17">
        <f>SUMIFS(Fundos[Notificações],Fundos[Descumprimento],Tabela8[[#This Row],[Descumprimento - Regulamento de Emissores - Fundos]],Fundos[Ano],YEAR(Z$47),Fundos[Mês],Z$3)</f>
        <v>0</v>
      </c>
      <c r="AA74" s="17">
        <f>SUMIFS(Fundos[Notificações],Fundos[Descumprimento],Tabela8[[#This Row],[Descumprimento - Regulamento de Emissores - Fundos]],Fundos[Ano],YEAR(AA$47),Fundos[Mês],AA$3)</f>
        <v>0</v>
      </c>
      <c r="AB74" s="17">
        <f>SUMIFS(Fundos[Notificações],Fundos[Descumprimento],Tabela8[[#This Row],[Descumprimento - Regulamento de Emissores - Fundos]],Fundos[Ano],YEAR(AB$47),Fundos[Mês],AB$3)</f>
        <v>0</v>
      </c>
      <c r="AC74" s="17">
        <f>SUMIFS(Fundos[Notificações],Fundos[Descumprimento],Tabela8[[#This Row],[Descumprimento - Regulamento de Emissores - Fundos]],Fundos[Ano],YEAR(AC$47),Fundos[Mês],AC$3)</f>
        <v>0</v>
      </c>
      <c r="AD74" s="17">
        <f>SUMIFS(Fundos[Notificações],Fundos[Descumprimento],Tabela8[[#This Row],[Descumprimento - Regulamento de Emissores - Fundos]],Fundos[Ano],YEAR(AD$47),Fundos[Mês],AD$3)</f>
        <v>0</v>
      </c>
      <c r="AE74" s="17">
        <f>SUMIFS(Fundos[Notificações],Fundos[Descumprimento],Tabela8[[#This Row],[Descumprimento - Regulamento de Emissores - Fundos]],Fundos[Ano],YEAR(AE$47),Fundos[Mês],AE$3)</f>
        <v>0</v>
      </c>
      <c r="AF74" s="17">
        <f>SUMIFS(Fundos[Notificações],Fundos[Descumprimento],Tabela8[[#This Row],[Descumprimento - Regulamento de Emissores - Fundos]],Fundos[Ano],YEAR(AF$47),Fundos[Mês],AF$3)</f>
        <v>0</v>
      </c>
      <c r="AG74" s="17">
        <f>SUMIFS(Fundos[Notificações],Fundos[Descumprimento],Tabela8[[#This Row],[Descumprimento - Regulamento de Emissores - Fundos]],Fundos[Ano],YEAR(AG$47),Fundos[Mês],AG$3)</f>
        <v>0</v>
      </c>
      <c r="AH74" s="17">
        <f>SUMIFS(Fundos[Notificações],Fundos[Descumprimento],Tabela8[[#This Row],[Descumprimento - Regulamento de Emissores - Fundos]],Fundos[Ano],YEAR(AH$47),Fundos[Mês],AH$3)</f>
        <v>0</v>
      </c>
      <c r="AI74" s="17">
        <f>SUMIFS(Fundos[Notificações],Fundos[Descumprimento],Tabela8[[#This Row],[Descumprimento - Regulamento de Emissores - Fundos]],Fundos[Ano],YEAR(AI$47),Fundos[Mês],AI$3)</f>
        <v>0</v>
      </c>
      <c r="AJ74" s="17">
        <f>SUMIFS(Fundos[Notificações],Fundos[Descumprimento],Tabela8[[#This Row],[Descumprimento - Regulamento de Emissores - Fundos]],Fundos[Ano],YEAR(AJ$47),Fundos[Mês],AJ$3)</f>
        <v>0</v>
      </c>
      <c r="AK74" s="17">
        <f>SUMIFS(Fundos[Notificações],Fundos[Descumprimento],Tabela8[[#This Row],[Descumprimento - Regulamento de Emissores - Fundos]],Fundos[Ano],YEAR(AK$47),Fundos[Mês],AK$3)</f>
        <v>0</v>
      </c>
      <c r="AL74" s="17">
        <f>SUMIFS(Fundos[Notificações],Fundos[Descumprimento],Tabela8[[#This Row],[Descumprimento - Regulamento de Emissores - Fundos]],Fundos[Ano],YEAR(AL$47),Fundos[Mês],AL$3)</f>
        <v>0</v>
      </c>
      <c r="AM74" s="17">
        <f>SUMIFS(Fundos[Notificações],Fundos[Descumprimento],Tabela8[[#This Row],[Descumprimento - Regulamento de Emissores - Fundos]],Fundos[Ano],YEAR(AM$47),Fundos[Mês],AM$3)</f>
        <v>0</v>
      </c>
      <c r="AN74" s="17">
        <f>SUMIFS(Fundos[Notificações],Fundos[Descumprimento],Tabela8[[#This Row],[Descumprimento - Regulamento de Emissores - Fundos]],Fundos[Ano],YEAR(AN$47),Fundos[Mês],AN$3)</f>
        <v>0</v>
      </c>
      <c r="AO74" s="17">
        <f>SUMIFS(Fundos[Notificações],Fundos[Descumprimento],Tabela8[[#This Row],[Descumprimento - Regulamento de Emissores - Fundos]],Fundos[Ano],YEAR(AO$47),Fundos[Mês],AO$3)</f>
        <v>0</v>
      </c>
      <c r="AP74" s="17">
        <f>SUMIFS(Fundos[Notificações],Fundos[Descumprimento],Tabela8[[#This Row],[Descumprimento - Regulamento de Emissores - Fundos]],Fundos[Ano],YEAR(AP$47),Fundos[Mês],AP$3)</f>
        <v>0</v>
      </c>
      <c r="AQ74" s="17">
        <f>SUMIFS(Fundos[Notificações],Fundos[Descumprimento],Tabela8[[#This Row],[Descumprimento - Regulamento de Emissores - Fundos]],Fundos[Ano],YEAR(AQ$47),Fundos[Mês],AQ$3)</f>
        <v>0</v>
      </c>
      <c r="AR74" s="17">
        <f>SUMIFS(Fundos[Notificações],Fundos[Descumprimento],Tabela8[[#This Row],[Descumprimento - Regulamento de Emissores - Fundos]],Fundos[Ano],YEAR(AR$47),Fundos[Mês],AR$3)</f>
        <v>0</v>
      </c>
      <c r="AS74" s="17">
        <f>SUMIFS(Fundos[Notificações],Fundos[Descumprimento],Tabela8[[#This Row],[Descumprimento - Regulamento de Emissores - Fundos]],Fundos[Ano],YEAR(AS$47),Fundos[Mês],AS$3)</f>
        <v>0</v>
      </c>
      <c r="AT74" s="17">
        <f>SUMIFS(Fundos[Notificações],Fundos[Descumprimento],Tabela8[[#This Row],[Descumprimento - Regulamento de Emissores - Fundos]],Fundos[Ano],YEAR(AT$47),Fundos[Mês],AT$3)</f>
        <v>0</v>
      </c>
      <c r="AU74" s="17">
        <f>SUMIFS(Fundos[Notificações],Fundos[Descumprimento],Tabela8[[#This Row],[Descumprimento - Regulamento de Emissores - Fundos]],Fundos[Ano],YEAR(AU$47),Fundos[Mês],AU$3)</f>
        <v>0</v>
      </c>
      <c r="AV74" s="17">
        <f>SUMIFS(Fundos[Notificações],Fundos[Descumprimento],Tabela8[[#This Row],[Descumprimento - Regulamento de Emissores - Fundos]],Fundos[Ano],YEAR(AV$47),Fundos[Mês],AV$3)</f>
        <v>0</v>
      </c>
      <c r="AW74" s="17">
        <f>SUMIFS(Fundos[Notificações],Fundos[Descumprimento],Tabela8[[#This Row],[Descumprimento - Regulamento de Emissores - Fundos]],Fundos[Ano],YEAR(AW$47),Fundos[Mês],AW$3)</f>
        <v>0</v>
      </c>
      <c r="AX74" s="17">
        <f>SUMIFS(Fundos[Notificações],Fundos[Descumprimento],Tabela8[[#This Row],[Descumprimento - Regulamento de Emissores - Fundos]],Fundos[Ano],YEAR(AX$47),Fundos[Mês],AX$3)</f>
        <v>1</v>
      </c>
      <c r="AY74" s="17">
        <f>SUMIFS(Fundos[Notificações],Fundos[Descumprimento],Tabela8[[#This Row],[Descumprimento - Regulamento de Emissores - Fundos]],Fundos[Ano],YEAR(AY$47),Fundos[Mês],AY$3)</f>
        <v>4</v>
      </c>
      <c r="AZ74" s="17">
        <f>SUMIFS(Fundos[Notificações],Fundos[Descumprimento],Tabela8[[#This Row],[Descumprimento - Regulamento de Emissores - Fundos]],Fundos[Ano],YEAR(AZ$47),Fundos[Mês],AZ$3)</f>
        <v>0</v>
      </c>
    </row>
    <row r="75" spans="1:52" x14ac:dyDescent="0.25">
      <c r="A75" s="9">
        <f>SUM(Tabela8[[#This Row],[jan-13]:[dez-16]])</f>
        <v>5</v>
      </c>
      <c r="B75" s="36">
        <f t="shared" si="2"/>
        <v>1.8115942028985508E-2</v>
      </c>
      <c r="D75" s="10" t="s">
        <v>151</v>
      </c>
      <c r="E75" s="17">
        <f>SUMIFS(Fundos[Notificações],Fundos[Descumprimento],Tabela8[[#This Row],[Descumprimento - Regulamento de Emissores - Fundos]],Fundos[Ano],YEAR(E$47),Fundos[Mês],E$3)</f>
        <v>0</v>
      </c>
      <c r="F75" s="17">
        <f>SUMIFS(Fundos[Notificações],Fundos[Descumprimento],Tabela8[[#This Row],[Descumprimento - Regulamento de Emissores - Fundos]],Fundos[Ano],YEAR(F$47),Fundos[Mês],F$3)</f>
        <v>0</v>
      </c>
      <c r="G75" s="17">
        <f>SUMIFS(Fundos[Notificações],Fundos[Descumprimento],Tabela8[[#This Row],[Descumprimento - Regulamento de Emissores - Fundos]],Fundos[Ano],YEAR(G$47),Fundos[Mês],G$3)</f>
        <v>0</v>
      </c>
      <c r="H75" s="17">
        <f>SUMIFS(Fundos[Notificações],Fundos[Descumprimento],Tabela8[[#This Row],[Descumprimento - Regulamento de Emissores - Fundos]],Fundos[Ano],YEAR(H$47),Fundos[Mês],H$3)</f>
        <v>0</v>
      </c>
      <c r="I75" s="17">
        <f>SUMIFS(Fundos[Notificações],Fundos[Descumprimento],Tabela8[[#This Row],[Descumprimento - Regulamento de Emissores - Fundos]],Fundos[Ano],YEAR(I$47),Fundos[Mês],I$3)</f>
        <v>0</v>
      </c>
      <c r="J75" s="17">
        <f>SUMIFS(Fundos[Notificações],Fundos[Descumprimento],Tabela8[[#This Row],[Descumprimento - Regulamento de Emissores - Fundos]],Fundos[Ano],YEAR(J$47),Fundos[Mês],J$3)</f>
        <v>0</v>
      </c>
      <c r="K75" s="17">
        <f>SUMIFS(Fundos[Notificações],Fundos[Descumprimento],Tabela8[[#This Row],[Descumprimento - Regulamento de Emissores - Fundos]],Fundos[Ano],YEAR(K$47),Fundos[Mês],K$3)</f>
        <v>0</v>
      </c>
      <c r="L75" s="17">
        <f>SUMIFS(Fundos[Notificações],Fundos[Descumprimento],Tabela8[[#This Row],[Descumprimento - Regulamento de Emissores - Fundos]],Fundos[Ano],YEAR(L$47),Fundos[Mês],L$3)</f>
        <v>0</v>
      </c>
      <c r="M75" s="17">
        <f>SUMIFS(Fundos[Notificações],Fundos[Descumprimento],Tabela8[[#This Row],[Descumprimento - Regulamento de Emissores - Fundos]],Fundos[Ano],YEAR(M$47),Fundos[Mês],M$3)</f>
        <v>0</v>
      </c>
      <c r="N75" s="17">
        <f>SUMIFS(Fundos[Notificações],Fundos[Descumprimento],Tabela8[[#This Row],[Descumprimento - Regulamento de Emissores - Fundos]],Fundos[Ano],YEAR(N$47),Fundos[Mês],N$3)</f>
        <v>0</v>
      </c>
      <c r="O75" s="17">
        <f>SUMIFS(Fundos[Notificações],Fundos[Descumprimento],Tabela8[[#This Row],[Descumprimento - Regulamento de Emissores - Fundos]],Fundos[Ano],YEAR(O$47),Fundos[Mês],O$3)</f>
        <v>0</v>
      </c>
      <c r="P75" s="17">
        <f>SUMIFS(Fundos[Notificações],Fundos[Descumprimento],Tabela8[[#This Row],[Descumprimento - Regulamento de Emissores - Fundos]],Fundos[Ano],YEAR(P$47),Fundos[Mês],P$3)</f>
        <v>0</v>
      </c>
      <c r="Q75" s="17">
        <f>SUMIFS(Fundos[Notificações],Fundos[Descumprimento],Tabela8[[#This Row],[Descumprimento - Regulamento de Emissores - Fundos]],Fundos[Ano],YEAR(Q$47),Fundos[Mês],Q$3)</f>
        <v>0</v>
      </c>
      <c r="R75" s="17">
        <f>SUMIFS(Fundos[Notificações],Fundos[Descumprimento],Tabela8[[#This Row],[Descumprimento - Regulamento de Emissores - Fundos]],Fundos[Ano],YEAR(R$47),Fundos[Mês],R$3)</f>
        <v>0</v>
      </c>
      <c r="S75" s="17">
        <f>SUMIFS(Fundos[Notificações],Fundos[Descumprimento],Tabela8[[#This Row],[Descumprimento - Regulamento de Emissores - Fundos]],Fundos[Ano],YEAR(S$47),Fundos[Mês],S$3)</f>
        <v>0</v>
      </c>
      <c r="T75" s="17">
        <f>SUMIFS(Fundos[Notificações],Fundos[Descumprimento],Tabela8[[#This Row],[Descumprimento - Regulamento de Emissores - Fundos]],Fundos[Ano],YEAR(T$47),Fundos[Mês],T$3)</f>
        <v>0</v>
      </c>
      <c r="U75" s="17">
        <f>SUMIFS(Fundos[Notificações],Fundos[Descumprimento],Tabela8[[#This Row],[Descumprimento - Regulamento de Emissores - Fundos]],Fundos[Ano],YEAR(U$47),Fundos[Mês],U$3)</f>
        <v>0</v>
      </c>
      <c r="V75" s="17">
        <f>SUMIFS(Fundos[Notificações],Fundos[Descumprimento],Tabela8[[#This Row],[Descumprimento - Regulamento de Emissores - Fundos]],Fundos[Ano],YEAR(V$47),Fundos[Mês],V$3)</f>
        <v>0</v>
      </c>
      <c r="W75" s="17">
        <f>SUMIFS(Fundos[Notificações],Fundos[Descumprimento],Tabela8[[#This Row],[Descumprimento - Regulamento de Emissores - Fundos]],Fundos[Ano],YEAR(W$47),Fundos[Mês],W$3)</f>
        <v>0</v>
      </c>
      <c r="X75" s="17">
        <f>SUMIFS(Fundos[Notificações],Fundos[Descumprimento],Tabela8[[#This Row],[Descumprimento - Regulamento de Emissores - Fundos]],Fundos[Ano],YEAR(X$47),Fundos[Mês],X$3)</f>
        <v>0</v>
      </c>
      <c r="Y75" s="17">
        <f>SUMIFS(Fundos[Notificações],Fundos[Descumprimento],Tabela8[[#This Row],[Descumprimento - Regulamento de Emissores - Fundos]],Fundos[Ano],YEAR(Y$47),Fundos[Mês],Y$3)</f>
        <v>0</v>
      </c>
      <c r="Z75" s="17">
        <f>SUMIFS(Fundos[Notificações],Fundos[Descumprimento],Tabela8[[#This Row],[Descumprimento - Regulamento de Emissores - Fundos]],Fundos[Ano],YEAR(Z$47),Fundos[Mês],Z$3)</f>
        <v>0</v>
      </c>
      <c r="AA75" s="17">
        <f>SUMIFS(Fundos[Notificações],Fundos[Descumprimento],Tabela8[[#This Row],[Descumprimento - Regulamento de Emissores - Fundos]],Fundos[Ano],YEAR(AA$47),Fundos[Mês],AA$3)</f>
        <v>0</v>
      </c>
      <c r="AB75" s="17">
        <f>SUMIFS(Fundos[Notificações],Fundos[Descumprimento],Tabela8[[#This Row],[Descumprimento - Regulamento de Emissores - Fundos]],Fundos[Ano],YEAR(AB$47),Fundos[Mês],AB$3)</f>
        <v>0</v>
      </c>
      <c r="AC75" s="17">
        <f>SUMIFS(Fundos[Notificações],Fundos[Descumprimento],Tabela8[[#This Row],[Descumprimento - Regulamento de Emissores - Fundos]],Fundos[Ano],YEAR(AC$47),Fundos[Mês],AC$3)</f>
        <v>0</v>
      </c>
      <c r="AD75" s="17">
        <f>SUMIFS(Fundos[Notificações],Fundos[Descumprimento],Tabela8[[#This Row],[Descumprimento - Regulamento de Emissores - Fundos]],Fundos[Ano],YEAR(AD$47),Fundos[Mês],AD$3)</f>
        <v>0</v>
      </c>
      <c r="AE75" s="17">
        <f>SUMIFS(Fundos[Notificações],Fundos[Descumprimento],Tabela8[[#This Row],[Descumprimento - Regulamento de Emissores - Fundos]],Fundos[Ano],YEAR(AE$47),Fundos[Mês],AE$3)</f>
        <v>0</v>
      </c>
      <c r="AF75" s="17">
        <f>SUMIFS(Fundos[Notificações],Fundos[Descumprimento],Tabela8[[#This Row],[Descumprimento - Regulamento de Emissores - Fundos]],Fundos[Ano],YEAR(AF$47),Fundos[Mês],AF$3)</f>
        <v>0</v>
      </c>
      <c r="AG75" s="17">
        <f>SUMIFS(Fundos[Notificações],Fundos[Descumprimento],Tabela8[[#This Row],[Descumprimento - Regulamento de Emissores - Fundos]],Fundos[Ano],YEAR(AG$47),Fundos[Mês],AG$3)</f>
        <v>0</v>
      </c>
      <c r="AH75" s="17">
        <f>SUMIFS(Fundos[Notificações],Fundos[Descumprimento],Tabela8[[#This Row],[Descumprimento - Regulamento de Emissores - Fundos]],Fundos[Ano],YEAR(AH$47),Fundos[Mês],AH$3)</f>
        <v>0</v>
      </c>
      <c r="AI75" s="17">
        <f>SUMIFS(Fundos[Notificações],Fundos[Descumprimento],Tabela8[[#This Row],[Descumprimento - Regulamento de Emissores - Fundos]],Fundos[Ano],YEAR(AI$47),Fundos[Mês],AI$3)</f>
        <v>0</v>
      </c>
      <c r="AJ75" s="17">
        <f>SUMIFS(Fundos[Notificações],Fundos[Descumprimento],Tabela8[[#This Row],[Descumprimento - Regulamento de Emissores - Fundos]],Fundos[Ano],YEAR(AJ$47),Fundos[Mês],AJ$3)</f>
        <v>0</v>
      </c>
      <c r="AK75" s="17">
        <f>SUMIFS(Fundos[Notificações],Fundos[Descumprimento],Tabela8[[#This Row],[Descumprimento - Regulamento de Emissores - Fundos]],Fundos[Ano],YEAR(AK$47),Fundos[Mês],AK$3)</f>
        <v>0</v>
      </c>
      <c r="AL75" s="17">
        <f>SUMIFS(Fundos[Notificações],Fundos[Descumprimento],Tabela8[[#This Row],[Descumprimento - Regulamento de Emissores - Fundos]],Fundos[Ano],YEAR(AL$47),Fundos[Mês],AL$3)</f>
        <v>0</v>
      </c>
      <c r="AM75" s="17">
        <f>SUMIFS(Fundos[Notificações],Fundos[Descumprimento],Tabela8[[#This Row],[Descumprimento - Regulamento de Emissores - Fundos]],Fundos[Ano],YEAR(AM$47),Fundos[Mês],AM$3)</f>
        <v>0</v>
      </c>
      <c r="AN75" s="17">
        <f>SUMIFS(Fundos[Notificações],Fundos[Descumprimento],Tabela8[[#This Row],[Descumprimento - Regulamento de Emissores - Fundos]],Fundos[Ano],YEAR(AN$47),Fundos[Mês],AN$3)</f>
        <v>0</v>
      </c>
      <c r="AO75" s="17">
        <f>SUMIFS(Fundos[Notificações],Fundos[Descumprimento],Tabela8[[#This Row],[Descumprimento - Regulamento de Emissores - Fundos]],Fundos[Ano],YEAR(AO$47),Fundos[Mês],AO$3)</f>
        <v>0</v>
      </c>
      <c r="AP75" s="17">
        <f>SUMIFS(Fundos[Notificações],Fundos[Descumprimento],Tabela8[[#This Row],[Descumprimento - Regulamento de Emissores - Fundos]],Fundos[Ano],YEAR(AP$47),Fundos[Mês],AP$3)</f>
        <v>0</v>
      </c>
      <c r="AQ75" s="17">
        <f>SUMIFS(Fundos[Notificações],Fundos[Descumprimento],Tabela8[[#This Row],[Descumprimento - Regulamento de Emissores - Fundos]],Fundos[Ano],YEAR(AQ$47),Fundos[Mês],AQ$3)</f>
        <v>0</v>
      </c>
      <c r="AR75" s="17">
        <f>SUMIFS(Fundos[Notificações],Fundos[Descumprimento],Tabela8[[#This Row],[Descumprimento - Regulamento de Emissores - Fundos]],Fundos[Ano],YEAR(AR$47),Fundos[Mês],AR$3)</f>
        <v>0</v>
      </c>
      <c r="AS75" s="17">
        <f>SUMIFS(Fundos[Notificações],Fundos[Descumprimento],Tabela8[[#This Row],[Descumprimento - Regulamento de Emissores - Fundos]],Fundos[Ano],YEAR(AS$47),Fundos[Mês],AS$3)</f>
        <v>0</v>
      </c>
      <c r="AT75" s="17">
        <f>SUMIFS(Fundos[Notificações],Fundos[Descumprimento],Tabela8[[#This Row],[Descumprimento - Regulamento de Emissores - Fundos]],Fundos[Ano],YEAR(AT$47),Fundos[Mês],AT$3)</f>
        <v>0</v>
      </c>
      <c r="AU75" s="17">
        <f>SUMIFS(Fundos[Notificações],Fundos[Descumprimento],Tabela8[[#This Row],[Descumprimento - Regulamento de Emissores - Fundos]],Fundos[Ano],YEAR(AU$47),Fundos[Mês],AU$3)</f>
        <v>0</v>
      </c>
      <c r="AV75" s="17">
        <f>SUMIFS(Fundos[Notificações],Fundos[Descumprimento],Tabela8[[#This Row],[Descumprimento - Regulamento de Emissores - Fundos]],Fundos[Ano],YEAR(AV$47),Fundos[Mês],AV$3)</f>
        <v>0</v>
      </c>
      <c r="AW75" s="17">
        <f>SUMIFS(Fundos[Notificações],Fundos[Descumprimento],Tabela8[[#This Row],[Descumprimento - Regulamento de Emissores - Fundos]],Fundos[Ano],YEAR(AW$47),Fundos[Mês],AW$3)</f>
        <v>0</v>
      </c>
      <c r="AX75" s="17">
        <f>SUMIFS(Fundos[Notificações],Fundos[Descumprimento],Tabela8[[#This Row],[Descumprimento - Regulamento de Emissores - Fundos]],Fundos[Ano],YEAR(AX$47),Fundos[Mês],AX$3)</f>
        <v>0</v>
      </c>
      <c r="AY75" s="17">
        <f>SUMIFS(Fundos[Notificações],Fundos[Descumprimento],Tabela8[[#This Row],[Descumprimento - Regulamento de Emissores - Fundos]],Fundos[Ano],YEAR(AY$47),Fundos[Mês],AY$3)</f>
        <v>5</v>
      </c>
      <c r="AZ75" s="17">
        <f>SUMIFS(Fundos[Notificações],Fundos[Descumprimento],Tabela8[[#This Row],[Descumprimento - Regulamento de Emissores - Fundos]],Fundos[Ano],YEAR(AZ$47),Fundos[Mês],AZ$3)</f>
        <v>0</v>
      </c>
    </row>
    <row r="76" spans="1:52" x14ac:dyDescent="0.25">
      <c r="A76" s="9">
        <f>SUM(Tabela8[[#This Row],[jan-13]:[dez-16]])</f>
        <v>1</v>
      </c>
      <c r="B76" s="36">
        <f t="shared" si="2"/>
        <v>3.6231884057971015E-3</v>
      </c>
      <c r="D76" s="10" t="s">
        <v>156</v>
      </c>
      <c r="E76" s="17">
        <f>SUMIFS(Fundos[Notificações],Fundos[Descumprimento],Tabela8[[#This Row],[Descumprimento - Regulamento de Emissores - Fundos]],Fundos[Ano],YEAR(E$47),Fundos[Mês],E$3)</f>
        <v>0</v>
      </c>
      <c r="F76" s="17">
        <f>SUMIFS(Fundos[Notificações],Fundos[Descumprimento],Tabela8[[#This Row],[Descumprimento - Regulamento de Emissores - Fundos]],Fundos[Ano],YEAR(F$47),Fundos[Mês],F$3)</f>
        <v>0</v>
      </c>
      <c r="G76" s="17">
        <f>SUMIFS(Fundos[Notificações],Fundos[Descumprimento],Tabela8[[#This Row],[Descumprimento - Regulamento de Emissores - Fundos]],Fundos[Ano],YEAR(G$47),Fundos[Mês],G$3)</f>
        <v>0</v>
      </c>
      <c r="H76" s="17">
        <f>SUMIFS(Fundos[Notificações],Fundos[Descumprimento],Tabela8[[#This Row],[Descumprimento - Regulamento de Emissores - Fundos]],Fundos[Ano],YEAR(H$47),Fundos[Mês],H$3)</f>
        <v>0</v>
      </c>
      <c r="I76" s="17">
        <f>SUMIFS(Fundos[Notificações],Fundos[Descumprimento],Tabela8[[#This Row],[Descumprimento - Regulamento de Emissores - Fundos]],Fundos[Ano],YEAR(I$47),Fundos[Mês],I$3)</f>
        <v>0</v>
      </c>
      <c r="J76" s="17">
        <f>SUMIFS(Fundos[Notificações],Fundos[Descumprimento],Tabela8[[#This Row],[Descumprimento - Regulamento de Emissores - Fundos]],Fundos[Ano],YEAR(J$47),Fundos[Mês],J$3)</f>
        <v>0</v>
      </c>
      <c r="K76" s="17">
        <f>SUMIFS(Fundos[Notificações],Fundos[Descumprimento],Tabela8[[#This Row],[Descumprimento - Regulamento de Emissores - Fundos]],Fundos[Ano],YEAR(K$47),Fundos[Mês],K$3)</f>
        <v>0</v>
      </c>
      <c r="L76" s="17">
        <f>SUMIFS(Fundos[Notificações],Fundos[Descumprimento],Tabela8[[#This Row],[Descumprimento - Regulamento de Emissores - Fundos]],Fundos[Ano],YEAR(L$47),Fundos[Mês],L$3)</f>
        <v>0</v>
      </c>
      <c r="M76" s="17">
        <f>SUMIFS(Fundos[Notificações],Fundos[Descumprimento],Tabela8[[#This Row],[Descumprimento - Regulamento de Emissores - Fundos]],Fundos[Ano],YEAR(M$47),Fundos[Mês],M$3)</f>
        <v>0</v>
      </c>
      <c r="N76" s="17">
        <f>SUMIFS(Fundos[Notificações],Fundos[Descumprimento],Tabela8[[#This Row],[Descumprimento - Regulamento de Emissores - Fundos]],Fundos[Ano],YEAR(N$47),Fundos[Mês],N$3)</f>
        <v>0</v>
      </c>
      <c r="O76" s="17">
        <f>SUMIFS(Fundos[Notificações],Fundos[Descumprimento],Tabela8[[#This Row],[Descumprimento - Regulamento de Emissores - Fundos]],Fundos[Ano],YEAR(O$47),Fundos[Mês],O$3)</f>
        <v>0</v>
      </c>
      <c r="P76" s="17">
        <f>SUMIFS(Fundos[Notificações],Fundos[Descumprimento],Tabela8[[#This Row],[Descumprimento - Regulamento de Emissores - Fundos]],Fundos[Ano],YEAR(P$47),Fundos[Mês],P$3)</f>
        <v>0</v>
      </c>
      <c r="Q76" s="17">
        <f>SUMIFS(Fundos[Notificações],Fundos[Descumprimento],Tabela8[[#This Row],[Descumprimento - Regulamento de Emissores - Fundos]],Fundos[Ano],YEAR(Q$47),Fundos[Mês],Q$3)</f>
        <v>0</v>
      </c>
      <c r="R76" s="17">
        <f>SUMIFS(Fundos[Notificações],Fundos[Descumprimento],Tabela8[[#This Row],[Descumprimento - Regulamento de Emissores - Fundos]],Fundos[Ano],YEAR(R$47),Fundos[Mês],R$3)</f>
        <v>0</v>
      </c>
      <c r="S76" s="17">
        <f>SUMIFS(Fundos[Notificações],Fundos[Descumprimento],Tabela8[[#This Row],[Descumprimento - Regulamento de Emissores - Fundos]],Fundos[Ano],YEAR(S$47),Fundos[Mês],S$3)</f>
        <v>0</v>
      </c>
      <c r="T76" s="17">
        <f>SUMIFS(Fundos[Notificações],Fundos[Descumprimento],Tabela8[[#This Row],[Descumprimento - Regulamento de Emissores - Fundos]],Fundos[Ano],YEAR(T$47),Fundos[Mês],T$3)</f>
        <v>0</v>
      </c>
      <c r="U76" s="17">
        <f>SUMIFS(Fundos[Notificações],Fundos[Descumprimento],Tabela8[[#This Row],[Descumprimento - Regulamento de Emissores - Fundos]],Fundos[Ano],YEAR(U$47),Fundos[Mês],U$3)</f>
        <v>0</v>
      </c>
      <c r="V76" s="17">
        <f>SUMIFS(Fundos[Notificações],Fundos[Descumprimento],Tabela8[[#This Row],[Descumprimento - Regulamento de Emissores - Fundos]],Fundos[Ano],YEAR(V$47),Fundos[Mês],V$3)</f>
        <v>0</v>
      </c>
      <c r="W76" s="17">
        <f>SUMIFS(Fundos[Notificações],Fundos[Descumprimento],Tabela8[[#This Row],[Descumprimento - Regulamento de Emissores - Fundos]],Fundos[Ano],YEAR(W$47),Fundos[Mês],W$3)</f>
        <v>0</v>
      </c>
      <c r="X76" s="17">
        <f>SUMIFS(Fundos[Notificações],Fundos[Descumprimento],Tabela8[[#This Row],[Descumprimento - Regulamento de Emissores - Fundos]],Fundos[Ano],YEAR(X$47),Fundos[Mês],X$3)</f>
        <v>0</v>
      </c>
      <c r="Y76" s="17">
        <f>SUMIFS(Fundos[Notificações],Fundos[Descumprimento],Tabela8[[#This Row],[Descumprimento - Regulamento de Emissores - Fundos]],Fundos[Ano],YEAR(Y$47),Fundos[Mês],Y$3)</f>
        <v>0</v>
      </c>
      <c r="Z76" s="17">
        <f>SUMIFS(Fundos[Notificações],Fundos[Descumprimento],Tabela8[[#This Row],[Descumprimento - Regulamento de Emissores - Fundos]],Fundos[Ano],YEAR(Z$47),Fundos[Mês],Z$3)</f>
        <v>0</v>
      </c>
      <c r="AA76" s="17">
        <f>SUMIFS(Fundos[Notificações],Fundos[Descumprimento],Tabela8[[#This Row],[Descumprimento - Regulamento de Emissores - Fundos]],Fundos[Ano],YEAR(AA$47),Fundos[Mês],AA$3)</f>
        <v>0</v>
      </c>
      <c r="AB76" s="17">
        <f>SUMIFS(Fundos[Notificações],Fundos[Descumprimento],Tabela8[[#This Row],[Descumprimento - Regulamento de Emissores - Fundos]],Fundos[Ano],YEAR(AB$47),Fundos[Mês],AB$3)</f>
        <v>0</v>
      </c>
      <c r="AC76" s="17">
        <f>SUMIFS(Fundos[Notificações],Fundos[Descumprimento],Tabela8[[#This Row],[Descumprimento - Regulamento de Emissores - Fundos]],Fundos[Ano],YEAR(AC$47),Fundos[Mês],AC$3)</f>
        <v>0</v>
      </c>
      <c r="AD76" s="17">
        <f>SUMIFS(Fundos[Notificações],Fundos[Descumprimento],Tabela8[[#This Row],[Descumprimento - Regulamento de Emissores - Fundos]],Fundos[Ano],YEAR(AD$47),Fundos[Mês],AD$3)</f>
        <v>0</v>
      </c>
      <c r="AE76" s="17">
        <f>SUMIFS(Fundos[Notificações],Fundos[Descumprimento],Tabela8[[#This Row],[Descumprimento - Regulamento de Emissores - Fundos]],Fundos[Ano],YEAR(AE$47),Fundos[Mês],AE$3)</f>
        <v>0</v>
      </c>
      <c r="AF76" s="17">
        <f>SUMIFS(Fundos[Notificações],Fundos[Descumprimento],Tabela8[[#This Row],[Descumprimento - Regulamento de Emissores - Fundos]],Fundos[Ano],YEAR(AF$47),Fundos[Mês],AF$3)</f>
        <v>0</v>
      </c>
      <c r="AG76" s="17">
        <f>SUMIFS(Fundos[Notificações],Fundos[Descumprimento],Tabela8[[#This Row],[Descumprimento - Regulamento de Emissores - Fundos]],Fundos[Ano],YEAR(AG$47),Fundos[Mês],AG$3)</f>
        <v>0</v>
      </c>
      <c r="AH76" s="17">
        <f>SUMIFS(Fundos[Notificações],Fundos[Descumprimento],Tabela8[[#This Row],[Descumprimento - Regulamento de Emissores - Fundos]],Fundos[Ano],YEAR(AH$47),Fundos[Mês],AH$3)</f>
        <v>0</v>
      </c>
      <c r="AI76" s="17">
        <f>SUMIFS(Fundos[Notificações],Fundos[Descumprimento],Tabela8[[#This Row],[Descumprimento - Regulamento de Emissores - Fundos]],Fundos[Ano],YEAR(AI$47),Fundos[Mês],AI$3)</f>
        <v>0</v>
      </c>
      <c r="AJ76" s="17">
        <f>SUMIFS(Fundos[Notificações],Fundos[Descumprimento],Tabela8[[#This Row],[Descumprimento - Regulamento de Emissores - Fundos]],Fundos[Ano],YEAR(AJ$47),Fundos[Mês],AJ$3)</f>
        <v>0</v>
      </c>
      <c r="AK76" s="17">
        <f>SUMIFS(Fundos[Notificações],Fundos[Descumprimento],Tabela8[[#This Row],[Descumprimento - Regulamento de Emissores - Fundos]],Fundos[Ano],YEAR(AK$47),Fundos[Mês],AK$3)</f>
        <v>0</v>
      </c>
      <c r="AL76" s="17">
        <f>SUMIFS(Fundos[Notificações],Fundos[Descumprimento],Tabela8[[#This Row],[Descumprimento - Regulamento de Emissores - Fundos]],Fundos[Ano],YEAR(AL$47),Fundos[Mês],AL$3)</f>
        <v>0</v>
      </c>
      <c r="AM76" s="17">
        <f>SUMIFS(Fundos[Notificações],Fundos[Descumprimento],Tabela8[[#This Row],[Descumprimento - Regulamento de Emissores - Fundos]],Fundos[Ano],YEAR(AM$47),Fundos[Mês],AM$3)</f>
        <v>0</v>
      </c>
      <c r="AN76" s="17">
        <f>SUMIFS(Fundos[Notificações],Fundos[Descumprimento],Tabela8[[#This Row],[Descumprimento - Regulamento de Emissores - Fundos]],Fundos[Ano],YEAR(AN$47),Fundos[Mês],AN$3)</f>
        <v>0</v>
      </c>
      <c r="AO76" s="17">
        <f>SUMIFS(Fundos[Notificações],Fundos[Descumprimento],Tabela8[[#This Row],[Descumprimento - Regulamento de Emissores - Fundos]],Fundos[Ano],YEAR(AO$47),Fundos[Mês],AO$3)</f>
        <v>0</v>
      </c>
      <c r="AP76" s="17">
        <f>SUMIFS(Fundos[Notificações],Fundos[Descumprimento],Tabela8[[#This Row],[Descumprimento - Regulamento de Emissores - Fundos]],Fundos[Ano],YEAR(AP$47),Fundos[Mês],AP$3)</f>
        <v>0</v>
      </c>
      <c r="AQ76" s="17">
        <f>SUMIFS(Fundos[Notificações],Fundos[Descumprimento],Tabela8[[#This Row],[Descumprimento - Regulamento de Emissores - Fundos]],Fundos[Ano],YEAR(AQ$47),Fundos[Mês],AQ$3)</f>
        <v>0</v>
      </c>
      <c r="AR76" s="17">
        <f>SUMIFS(Fundos[Notificações],Fundos[Descumprimento],Tabela8[[#This Row],[Descumprimento - Regulamento de Emissores - Fundos]],Fundos[Ano],YEAR(AR$47),Fundos[Mês],AR$3)</f>
        <v>0</v>
      </c>
      <c r="AS76" s="17">
        <f>SUMIFS(Fundos[Notificações],Fundos[Descumprimento],Tabela8[[#This Row],[Descumprimento - Regulamento de Emissores - Fundos]],Fundos[Ano],YEAR(AS$47),Fundos[Mês],AS$3)</f>
        <v>0</v>
      </c>
      <c r="AT76" s="17">
        <f>SUMIFS(Fundos[Notificações],Fundos[Descumprimento],Tabela8[[#This Row],[Descumprimento - Regulamento de Emissores - Fundos]],Fundos[Ano],YEAR(AT$47),Fundos[Mês],AT$3)</f>
        <v>0</v>
      </c>
      <c r="AU76" s="17">
        <f>SUMIFS(Fundos[Notificações],Fundos[Descumprimento],Tabela8[[#This Row],[Descumprimento - Regulamento de Emissores - Fundos]],Fundos[Ano],YEAR(AU$47),Fundos[Mês],AU$3)</f>
        <v>0</v>
      </c>
      <c r="AV76" s="17">
        <f>SUMIFS(Fundos[Notificações],Fundos[Descumprimento],Tabela8[[#This Row],[Descumprimento - Regulamento de Emissores - Fundos]],Fundos[Ano],YEAR(AV$47),Fundos[Mês],AV$3)</f>
        <v>0</v>
      </c>
      <c r="AW76" s="17">
        <f>SUMIFS(Fundos[Notificações],Fundos[Descumprimento],Tabela8[[#This Row],[Descumprimento - Regulamento de Emissores - Fundos]],Fundos[Ano],YEAR(AW$47),Fundos[Mês],AW$3)</f>
        <v>0</v>
      </c>
      <c r="AX76" s="17">
        <f>SUMIFS(Fundos[Notificações],Fundos[Descumprimento],Tabela8[[#This Row],[Descumprimento - Regulamento de Emissores - Fundos]],Fundos[Ano],YEAR(AX$47),Fundos[Mês],AX$3)</f>
        <v>0</v>
      </c>
      <c r="AY76" s="17">
        <f>SUMIFS(Fundos[Notificações],Fundos[Descumprimento],Tabela8[[#This Row],[Descumprimento - Regulamento de Emissores - Fundos]],Fundos[Ano],YEAR(AY$47),Fundos[Mês],AY$3)</f>
        <v>0</v>
      </c>
      <c r="AZ76" s="17">
        <f>SUMIFS(Fundos[Notificações],Fundos[Descumprimento],Tabela8[[#This Row],[Descumprimento - Regulamento de Emissores - Fundos]],Fundos[Ano],YEAR(AZ$47),Fundos[Mês],AZ$3)</f>
        <v>1</v>
      </c>
    </row>
  </sheetData>
  <mergeCells count="1">
    <mergeCell ref="C1:D1"/>
  </mergeCells>
  <conditionalFormatting sqref="B5:B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2:B4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8:B7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&amp;C_x000D_&amp;1#&amp;"Calibri"&amp;10&amp;K000000 INFORMAÇÃO INTERNA – INTERNAL INFORMATION</oddFooter>
  </headerFooter>
  <tableParts count="3">
    <tablePart r:id="rId2"/>
    <tablePart r:id="rId3"/>
    <tablePart r:id="rId4"/>
  </tablePar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xr2:uid="{00000000-0003-0000-0500-00000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Infrações!AK48:AZ48</xm:f>
              <xm:sqref>C48</xm:sqref>
            </x14:sparkline>
            <x14:sparkline>
              <xm:f>Infrações!AK49:AZ49</xm:f>
              <xm:sqref>C49</xm:sqref>
            </x14:sparkline>
            <x14:sparkline>
              <xm:f>Infrações!AK50:AZ50</xm:f>
              <xm:sqref>C50</xm:sqref>
            </x14:sparkline>
            <x14:sparkline>
              <xm:f>Infrações!AK51:AZ51</xm:f>
              <xm:sqref>C51</xm:sqref>
            </x14:sparkline>
            <x14:sparkline>
              <xm:f>Infrações!AK52:AZ52</xm:f>
              <xm:sqref>C52</xm:sqref>
            </x14:sparkline>
            <x14:sparkline>
              <xm:f>Infrações!AK53:AZ53</xm:f>
              <xm:sqref>C53</xm:sqref>
            </x14:sparkline>
            <x14:sparkline>
              <xm:f>Infrações!AK54:AZ54</xm:f>
              <xm:sqref>C54</xm:sqref>
            </x14:sparkline>
            <x14:sparkline>
              <xm:f>Infrações!AK55:AZ55</xm:f>
              <xm:sqref>C55</xm:sqref>
            </x14:sparkline>
            <x14:sparkline>
              <xm:f>Infrações!AK56:AZ56</xm:f>
              <xm:sqref>C56</xm:sqref>
            </x14:sparkline>
            <x14:sparkline>
              <xm:f>Infrações!AK57:AZ57</xm:f>
              <xm:sqref>C57</xm:sqref>
            </x14:sparkline>
            <x14:sparkline>
              <xm:f>Infrações!AK58:AZ58</xm:f>
              <xm:sqref>C58</xm:sqref>
            </x14:sparkline>
            <x14:sparkline>
              <xm:f>Infrações!AK59:AZ59</xm:f>
              <xm:sqref>C59</xm:sqref>
            </x14:sparkline>
            <x14:sparkline>
              <xm:f>Infrações!AK60:AZ60</xm:f>
              <xm:sqref>C60</xm:sqref>
            </x14:sparkline>
            <x14:sparkline>
              <xm:f>Infrações!AK61:AZ61</xm:f>
              <xm:sqref>C61</xm:sqref>
            </x14:sparkline>
            <x14:sparkline>
              <xm:f>Infrações!AK62:AZ62</xm:f>
              <xm:sqref>C62</xm:sqref>
            </x14:sparkline>
            <x14:sparkline>
              <xm:f>Infrações!AK63:AZ63</xm:f>
              <xm:sqref>C63</xm:sqref>
            </x14:sparkline>
            <x14:sparkline>
              <xm:f>Infrações!AK64:AZ64</xm:f>
              <xm:sqref>C64</xm:sqref>
            </x14:sparkline>
            <x14:sparkline>
              <xm:f>Infrações!AK65:AZ65</xm:f>
              <xm:sqref>C65</xm:sqref>
            </x14:sparkline>
            <x14:sparkline>
              <xm:f>Infrações!AK66:AZ66</xm:f>
              <xm:sqref>C66</xm:sqref>
            </x14:sparkline>
            <x14:sparkline>
              <xm:f>Infrações!AK67:AZ67</xm:f>
              <xm:sqref>C67</xm:sqref>
            </x14:sparkline>
            <x14:sparkline>
              <xm:f>Infrações!AK68:AZ68</xm:f>
              <xm:sqref>C68</xm:sqref>
            </x14:sparkline>
            <x14:sparkline>
              <xm:f>Infrações!AK69:AZ69</xm:f>
              <xm:sqref>C69</xm:sqref>
            </x14:sparkline>
            <x14:sparkline>
              <xm:f>Infrações!AK70:AZ70</xm:f>
              <xm:sqref>C70</xm:sqref>
            </x14:sparkline>
            <x14:sparkline>
              <xm:f>Infrações!AK71:AZ71</xm:f>
              <xm:sqref>C71</xm:sqref>
            </x14:sparkline>
            <x14:sparkline>
              <xm:f>Infrações!AK72:AZ72</xm:f>
              <xm:sqref>C72</xm:sqref>
            </x14:sparkline>
            <x14:sparkline>
              <xm:f>Infrações!AK73:AZ73</xm:f>
              <xm:sqref>C73</xm:sqref>
            </x14:sparkline>
            <x14:sparkline>
              <xm:f>Infrações!AK74:AZ74</xm:f>
              <xm:sqref>C74</xm:sqref>
            </x14:sparkline>
            <x14:sparkline>
              <xm:f>Infrações!AK75:AZ75</xm:f>
              <xm:sqref>C75</xm:sqref>
            </x14:sparkline>
            <x14:sparkline>
              <xm:f>Infrações!AK76:AZ76</xm:f>
              <xm:sqref>C76</xm:sqref>
            </x14:sparkline>
          </x14:sparklines>
        </x14:sparklineGroup>
        <x14:sparklineGroup manualMax="0" manualMin="0" displayEmptyCellsAs="gap" xr2:uid="{00000000-0003-0000-05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Infrações!AK22:AZ22</xm:f>
              <xm:sqref>C22</xm:sqref>
            </x14:sparkline>
            <x14:sparkline>
              <xm:f>Infrações!AK23:AZ23</xm:f>
              <xm:sqref>C23</xm:sqref>
            </x14:sparkline>
            <x14:sparkline>
              <xm:f>Infrações!AK24:AZ24</xm:f>
              <xm:sqref>C24</xm:sqref>
            </x14:sparkline>
            <x14:sparkline>
              <xm:f>Infrações!AK25:AZ25</xm:f>
              <xm:sqref>C25</xm:sqref>
            </x14:sparkline>
            <x14:sparkline>
              <xm:f>Infrações!AK26:AZ26</xm:f>
              <xm:sqref>C26</xm:sqref>
            </x14:sparkline>
            <x14:sparkline>
              <xm:f>Infrações!AK27:AZ27</xm:f>
              <xm:sqref>C27</xm:sqref>
            </x14:sparkline>
            <x14:sparkline>
              <xm:f>Infrações!AK28:AZ28</xm:f>
              <xm:sqref>C28</xm:sqref>
            </x14:sparkline>
            <x14:sparkline>
              <xm:f>Infrações!AK29:AZ29</xm:f>
              <xm:sqref>C29</xm:sqref>
            </x14:sparkline>
            <x14:sparkline>
              <xm:f>Infrações!AK30:AZ30</xm:f>
              <xm:sqref>C30</xm:sqref>
            </x14:sparkline>
            <x14:sparkline>
              <xm:f>Infrações!AK31:AZ31</xm:f>
              <xm:sqref>C31</xm:sqref>
            </x14:sparkline>
            <x14:sparkline>
              <xm:f>Infrações!AK32:AZ32</xm:f>
              <xm:sqref>C32</xm:sqref>
            </x14:sparkline>
            <x14:sparkline>
              <xm:f>Infrações!AK33:AZ33</xm:f>
              <xm:sqref>C33</xm:sqref>
            </x14:sparkline>
            <x14:sparkline>
              <xm:f>Infrações!AK34:AZ34</xm:f>
              <xm:sqref>C34</xm:sqref>
            </x14:sparkline>
            <x14:sparkline>
              <xm:f>Infrações!AK35:AZ35</xm:f>
              <xm:sqref>C35</xm:sqref>
            </x14:sparkline>
            <x14:sparkline>
              <xm:f>Infrações!AK36:AZ36</xm:f>
              <xm:sqref>C36</xm:sqref>
            </x14:sparkline>
            <x14:sparkline>
              <xm:f>Infrações!AK37:AZ37</xm:f>
              <xm:sqref>C37</xm:sqref>
            </x14:sparkline>
            <x14:sparkline>
              <xm:f>Infrações!AK38:AZ38</xm:f>
              <xm:sqref>C38</xm:sqref>
            </x14:sparkline>
            <x14:sparkline>
              <xm:f>Infrações!AK39:AZ39</xm:f>
              <xm:sqref>C39</xm:sqref>
            </x14:sparkline>
            <x14:sparkline>
              <xm:f>Infrações!AK40:AZ40</xm:f>
              <xm:sqref>C40</xm:sqref>
            </x14:sparkline>
            <x14:sparkline>
              <xm:f>Infrações!AK41:AZ41</xm:f>
              <xm:sqref>C41</xm:sqref>
            </x14:sparkline>
            <x14:sparkline>
              <xm:f>Infrações!AK42:AZ42</xm:f>
              <xm:sqref>C42</xm:sqref>
            </x14:sparkline>
            <x14:sparkline>
              <xm:f>Infrações!AK43:AZ43</xm:f>
              <xm:sqref>C43</xm:sqref>
            </x14:sparkline>
            <x14:sparkline>
              <xm:f>Infrações!AK44:AZ44</xm:f>
              <xm:sqref>C44</xm:sqref>
            </x14:sparkline>
            <x14:sparkline>
              <xm:f>Infrações!AK45:AZ45</xm:f>
              <xm:sqref>C45</xm:sqref>
            </x14:sparkline>
          </x14:sparklines>
        </x14:sparklineGroup>
        <x14:sparklineGroup manualMax="0" manualMin="0" displayEmptyCellsAs="gap" xr2:uid="{00000000-0003-0000-05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Infrações!E5:AZ5</xm:f>
              <xm:sqref>C5</xm:sqref>
            </x14:sparkline>
            <x14:sparkline>
              <xm:f>Infrações!E6:AZ6</xm:f>
              <xm:sqref>C6</xm:sqref>
            </x14:sparkline>
            <x14:sparkline>
              <xm:f>Infrações!E7:AZ7</xm:f>
              <xm:sqref>C7</xm:sqref>
            </x14:sparkline>
            <x14:sparkline>
              <xm:f>Infrações!E8:AZ8</xm:f>
              <xm:sqref>C8</xm:sqref>
            </x14:sparkline>
            <x14:sparkline>
              <xm:f>Infrações!E9:AZ9</xm:f>
              <xm:sqref>C9</xm:sqref>
            </x14:sparkline>
            <x14:sparkline>
              <xm:f>Infrações!E10:AZ10</xm:f>
              <xm:sqref>C10</xm:sqref>
            </x14:sparkline>
            <x14:sparkline>
              <xm:f>Infrações!E11:AZ11</xm:f>
              <xm:sqref>C11</xm:sqref>
            </x14:sparkline>
            <x14:sparkline>
              <xm:f>Infrações!E12:AZ12</xm:f>
              <xm:sqref>C12</xm:sqref>
            </x14:sparkline>
            <x14:sparkline>
              <xm:f>Infrações!E13:AZ13</xm:f>
              <xm:sqref>C13</xm:sqref>
            </x14:sparkline>
            <x14:sparkline>
              <xm:f>Infrações!E14:AZ14</xm:f>
              <xm:sqref>C14</xm:sqref>
            </x14:sparkline>
            <x14:sparkline>
              <xm:f>Infrações!E15:AZ15</xm:f>
              <xm:sqref>C15</xm:sqref>
            </x14:sparkline>
            <x14:sparkline>
              <xm:f>Infrações!E16:AZ16</xm:f>
              <xm:sqref>C16</xm:sqref>
            </x14:sparkline>
            <x14:sparkline>
              <xm:f>Infrações!E17:AZ17</xm:f>
              <xm:sqref>C17</xm:sqref>
            </x14:sparkline>
            <x14:sparkline>
              <xm:f>Infrações!E18:AZ18</xm:f>
              <xm:sqref>C18</xm:sqref>
            </x14:sparkline>
            <x14:sparkline>
              <xm:f>Infrações!E19:AZ19</xm:f>
              <xm:sqref>C19</xm:sqref>
            </x14:sparkline>
          </x14:sparklines>
        </x14:sparklineGroup>
      </x14:sparklineGroups>
    </ext>
  </extLst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Resumo</vt:lpstr>
      <vt:lpstr>Gráficos</vt:lpstr>
      <vt:lpstr>Emissores - Segmentos</vt:lpstr>
      <vt:lpstr>Emissores - Fundos</vt:lpstr>
      <vt:lpstr>Emissores - Companhias</vt:lpstr>
      <vt:lpstr>Infrações</vt:lpstr>
      <vt:lpstr>Gráficos!Area_de_impressao</vt:lpstr>
      <vt:lpstr>Resumo!Area_de_impressao</vt:lpstr>
      <vt:lpstr>'Emissores - Companhias'!Titulos_de_impressao</vt:lpstr>
      <vt:lpstr>'Emissores - Fundos'!Titulos_de_impressao</vt:lpstr>
      <vt:lpstr>'Emissores - Segmentos'!Titulos_de_impressao</vt:lpstr>
      <vt:lpstr>Gráficos!Titulos_de_impressao</vt:lpstr>
    </vt:vector>
  </TitlesOfParts>
  <Company>BVMF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Felipe Aedo Pereira</dc:creator>
  <cp:lastModifiedBy>Narciso Nascimento Silva Junior</cp:lastModifiedBy>
  <cp:lastPrinted>2016-10-26T18:21:14Z</cp:lastPrinted>
  <dcterms:created xsi:type="dcterms:W3CDTF">2016-10-20T17:31:59Z</dcterms:created>
  <dcterms:modified xsi:type="dcterms:W3CDTF">2026-02-09T20:29:38Z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2023-06-26T18:45:06Z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81134ff7-b4bf-49a0-9b22-666e5260add2</vt:lpwstr>
  </property>
  <property fmtid="{D5CDD505-2E9C-101B-9397-08002B2CF9AE}" pid="8" name="MSIP_Label_4aeda764-ac5d-4c78-8b24-fe1405747852_ContentBits">
    <vt:lpwstr>2</vt:lpwstr>
  </property>
</Properties>
</file>